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8825" windowHeight="11310"/>
  </bookViews>
  <sheets>
    <sheet name="2013" sheetId="1" r:id="rId1"/>
  </sheets>
  <calcPr calcId="125725"/>
</workbook>
</file>

<file path=xl/calcChain.xml><?xml version="1.0" encoding="utf-8"?>
<calcChain xmlns="http://schemas.openxmlformats.org/spreadsheetml/2006/main">
  <c r="Y69" i="1"/>
  <c r="X69"/>
  <c r="W69"/>
  <c r="U69"/>
  <c r="T69"/>
  <c r="S69"/>
  <c r="R69"/>
  <c r="M69"/>
  <c r="L69"/>
  <c r="K69"/>
  <c r="V68"/>
  <c r="N68"/>
  <c r="J68"/>
  <c r="I68" s="1"/>
  <c r="H68" s="1"/>
  <c r="G68" s="1"/>
  <c r="V67"/>
  <c r="N67"/>
  <c r="J67"/>
  <c r="I67"/>
  <c r="H67" s="1"/>
  <c r="G67" s="1"/>
  <c r="V66"/>
  <c r="N66"/>
  <c r="J66"/>
  <c r="I66" s="1"/>
  <c r="H66" s="1"/>
  <c r="G66" s="1"/>
  <c r="V65"/>
  <c r="Q65"/>
  <c r="N65" s="1"/>
  <c r="J65"/>
  <c r="V64"/>
  <c r="Q64"/>
  <c r="N64" s="1"/>
  <c r="I64" s="1"/>
  <c r="H64" s="1"/>
  <c r="G64" s="1"/>
  <c r="J64"/>
  <c r="V63"/>
  <c r="Q63"/>
  <c r="N63" s="1"/>
  <c r="J63"/>
  <c r="V62"/>
  <c r="Q62"/>
  <c r="N62"/>
  <c r="J62"/>
  <c r="I62" s="1"/>
  <c r="H62" s="1"/>
  <c r="G62" s="1"/>
  <c r="V61"/>
  <c r="Q61"/>
  <c r="P61"/>
  <c r="O61"/>
  <c r="N61" s="1"/>
  <c r="J61"/>
  <c r="I61" s="1"/>
  <c r="H61" s="1"/>
  <c r="G61" s="1"/>
  <c r="V60"/>
  <c r="Q60"/>
  <c r="N60"/>
  <c r="J60"/>
  <c r="I60" s="1"/>
  <c r="H60" s="1"/>
  <c r="G60" s="1"/>
  <c r="V59"/>
  <c r="Q59"/>
  <c r="N59" s="1"/>
  <c r="J59"/>
  <c r="V58"/>
  <c r="Q58"/>
  <c r="N58" s="1"/>
  <c r="I58" s="1"/>
  <c r="H58" s="1"/>
  <c r="G58" s="1"/>
  <c r="J58"/>
  <c r="V57"/>
  <c r="P57"/>
  <c r="N57" s="1"/>
  <c r="J57"/>
  <c r="I57" s="1"/>
  <c r="H57" s="1"/>
  <c r="G57" s="1"/>
  <c r="V56"/>
  <c r="N56"/>
  <c r="J56"/>
  <c r="I56" s="1"/>
  <c r="H56" s="1"/>
  <c r="G56" s="1"/>
  <c r="V55"/>
  <c r="N55"/>
  <c r="I55" s="1"/>
  <c r="H55" s="1"/>
  <c r="G55" s="1"/>
  <c r="V54"/>
  <c r="N54"/>
  <c r="J54"/>
  <c r="I54"/>
  <c r="H54" s="1"/>
  <c r="G54" s="1"/>
  <c r="V53"/>
  <c r="N53"/>
  <c r="J53"/>
  <c r="I53" s="1"/>
  <c r="H53" s="1"/>
  <c r="G53" s="1"/>
  <c r="V52"/>
  <c r="N52"/>
  <c r="J52"/>
  <c r="I52"/>
  <c r="H52" s="1"/>
  <c r="G52" s="1"/>
  <c r="V51"/>
  <c r="Q51"/>
  <c r="P51"/>
  <c r="N51" s="1"/>
  <c r="I51" s="1"/>
  <c r="H51" s="1"/>
  <c r="G51" s="1"/>
  <c r="J51"/>
  <c r="V50"/>
  <c r="Q50"/>
  <c r="N50" s="1"/>
  <c r="J50"/>
  <c r="I50" s="1"/>
  <c r="H50" s="1"/>
  <c r="G50" s="1"/>
  <c r="V49"/>
  <c r="N49"/>
  <c r="J49"/>
  <c r="I49" s="1"/>
  <c r="H49" s="1"/>
  <c r="G49" s="1"/>
  <c r="V48"/>
  <c r="Q48"/>
  <c r="N48"/>
  <c r="J48"/>
  <c r="I48"/>
  <c r="H48" s="1"/>
  <c r="G48" s="1"/>
  <c r="V47"/>
  <c r="Q47"/>
  <c r="N47" s="1"/>
  <c r="J47"/>
  <c r="V46"/>
  <c r="Q46"/>
  <c r="P46"/>
  <c r="O46"/>
  <c r="N46" s="1"/>
  <c r="I46" s="1"/>
  <c r="H46" s="1"/>
  <c r="G46" s="1"/>
  <c r="J46"/>
  <c r="V45"/>
  <c r="Q45"/>
  <c r="P45"/>
  <c r="O45"/>
  <c r="N45" s="1"/>
  <c r="J45"/>
  <c r="I45" s="1"/>
  <c r="H45" s="1"/>
  <c r="G45" s="1"/>
  <c r="V44"/>
  <c r="O44"/>
  <c r="N44" s="1"/>
  <c r="I44" s="1"/>
  <c r="H44" s="1"/>
  <c r="G44" s="1"/>
  <c r="J44"/>
  <c r="V43"/>
  <c r="N43"/>
  <c r="J43"/>
  <c r="I43" s="1"/>
  <c r="H43" s="1"/>
  <c r="G43" s="1"/>
  <c r="V42"/>
  <c r="Q42"/>
  <c r="N42" s="1"/>
  <c r="J42"/>
  <c r="V41"/>
  <c r="Q41"/>
  <c r="N41" s="1"/>
  <c r="I41" s="1"/>
  <c r="H41" s="1"/>
  <c r="G41" s="1"/>
  <c r="J41"/>
  <c r="V40"/>
  <c r="Q40"/>
  <c r="N40" s="1"/>
  <c r="J40"/>
  <c r="I40" s="1"/>
  <c r="H40" s="1"/>
  <c r="G40" s="1"/>
  <c r="V39"/>
  <c r="N39"/>
  <c r="J39"/>
  <c r="I39" s="1"/>
  <c r="H39" s="1"/>
  <c r="G39" s="1"/>
  <c r="V38"/>
  <c r="N38"/>
  <c r="J38"/>
  <c r="I38" s="1"/>
  <c r="H38" s="1"/>
  <c r="G38" s="1"/>
  <c r="V37"/>
  <c r="N37"/>
  <c r="J37"/>
  <c r="I37" s="1"/>
  <c r="H37" s="1"/>
  <c r="G37" s="1"/>
  <c r="V36"/>
  <c r="N36"/>
  <c r="J36"/>
  <c r="I36" s="1"/>
  <c r="H36" s="1"/>
  <c r="G36" s="1"/>
  <c r="V35"/>
  <c r="G35" s="1"/>
  <c r="V34"/>
  <c r="G34" s="1"/>
  <c r="V33"/>
  <c r="N33"/>
  <c r="J33"/>
  <c r="I33" s="1"/>
  <c r="H33" s="1"/>
  <c r="G33" s="1"/>
  <c r="V32"/>
  <c r="Q32"/>
  <c r="P32"/>
  <c r="O32"/>
  <c r="N32"/>
  <c r="J32"/>
  <c r="I32" s="1"/>
  <c r="H32" s="1"/>
  <c r="G32" s="1"/>
  <c r="V31"/>
  <c r="N31"/>
  <c r="J31"/>
  <c r="I31"/>
  <c r="H31"/>
  <c r="G31" s="1"/>
  <c r="V30"/>
  <c r="N30"/>
  <c r="J30"/>
  <c r="I30" s="1"/>
  <c r="H30" s="1"/>
  <c r="G30" s="1"/>
  <c r="V29"/>
  <c r="Q29"/>
  <c r="P29"/>
  <c r="O29"/>
  <c r="N29"/>
  <c r="J29"/>
  <c r="I29" s="1"/>
  <c r="H29" s="1"/>
  <c r="G29" s="1"/>
  <c r="V28"/>
  <c r="N28"/>
  <c r="J28"/>
  <c r="I28"/>
  <c r="H28" s="1"/>
  <c r="G28" s="1"/>
  <c r="V27"/>
  <c r="N27"/>
  <c r="J27"/>
  <c r="I27" s="1"/>
  <c r="H27" s="1"/>
  <c r="G27" s="1"/>
  <c r="V26"/>
  <c r="Q26"/>
  <c r="N26"/>
  <c r="J26"/>
  <c r="I26" s="1"/>
  <c r="H26" s="1"/>
  <c r="G26" s="1"/>
  <c r="V25"/>
  <c r="P25"/>
  <c r="N25" s="1"/>
  <c r="I25" s="1"/>
  <c r="H25" s="1"/>
  <c r="G25" s="1"/>
  <c r="J25"/>
  <c r="V24"/>
  <c r="O24"/>
  <c r="O69" s="1"/>
  <c r="J24"/>
  <c r="V23"/>
  <c r="N23"/>
  <c r="J23"/>
  <c r="I23" s="1"/>
  <c r="H23" s="1"/>
  <c r="G23" s="1"/>
  <c r="V22"/>
  <c r="G22" s="1"/>
  <c r="V21"/>
  <c r="N21"/>
  <c r="J21"/>
  <c r="I21" s="1"/>
  <c r="H21" s="1"/>
  <c r="G21" s="1"/>
  <c r="V20"/>
  <c r="P20"/>
  <c r="N20" s="1"/>
  <c r="I20" s="1"/>
  <c r="H20" s="1"/>
  <c r="G20" s="1"/>
  <c r="J20"/>
  <c r="V19"/>
  <c r="Q19"/>
  <c r="P19"/>
  <c r="O19"/>
  <c r="N19"/>
  <c r="J19"/>
  <c r="I19" s="1"/>
  <c r="H19" s="1"/>
  <c r="G19" s="1"/>
  <c r="V18"/>
  <c r="Q18"/>
  <c r="N18" s="1"/>
  <c r="J18"/>
  <c r="I18" s="1"/>
  <c r="H18" s="1"/>
  <c r="G18" s="1"/>
  <c r="V17"/>
  <c r="Q17"/>
  <c r="N17" s="1"/>
  <c r="I17" s="1"/>
  <c r="H17" s="1"/>
  <c r="G17" s="1"/>
  <c r="J17"/>
  <c r="V16"/>
  <c r="Q16"/>
  <c r="N16" s="1"/>
  <c r="J16"/>
  <c r="V15"/>
  <c r="Q15"/>
  <c r="N15"/>
  <c r="J15"/>
  <c r="I15" s="1"/>
  <c r="H15" s="1"/>
  <c r="G15" s="1"/>
  <c r="V14"/>
  <c r="N14"/>
  <c r="J14"/>
  <c r="I14"/>
  <c r="H14" s="1"/>
  <c r="G14" s="1"/>
  <c r="V13"/>
  <c r="N13"/>
  <c r="J13"/>
  <c r="I13" s="1"/>
  <c r="H13" s="1"/>
  <c r="G13" s="1"/>
  <c r="V12"/>
  <c r="Q12"/>
  <c r="N12" s="1"/>
  <c r="J12"/>
  <c r="I12" s="1"/>
  <c r="H12" s="1"/>
  <c r="G12" s="1"/>
  <c r="V11"/>
  <c r="V69" s="1"/>
  <c r="Q11"/>
  <c r="Q69" s="1"/>
  <c r="P11"/>
  <c r="N11" s="1"/>
  <c r="J11"/>
  <c r="J69" s="1"/>
  <c r="I16" l="1"/>
  <c r="H16" s="1"/>
  <c r="G16" s="1"/>
  <c r="I47"/>
  <c r="H47" s="1"/>
  <c r="G47" s="1"/>
  <c r="I59"/>
  <c r="H59" s="1"/>
  <c r="G59" s="1"/>
  <c r="I63"/>
  <c r="H63" s="1"/>
  <c r="G63" s="1"/>
  <c r="I65"/>
  <c r="H65" s="1"/>
  <c r="G65" s="1"/>
  <c r="I42"/>
  <c r="H42" s="1"/>
  <c r="G42" s="1"/>
  <c r="I11"/>
  <c r="P69"/>
  <c r="N24"/>
  <c r="I24" s="1"/>
  <c r="H24" s="1"/>
  <c r="G24" s="1"/>
  <c r="H11" l="1"/>
  <c r="I69"/>
  <c r="N69"/>
  <c r="G11" l="1"/>
  <c r="G69" s="1"/>
  <c r="H69"/>
</calcChain>
</file>

<file path=xl/sharedStrings.xml><?xml version="1.0" encoding="utf-8"?>
<sst xmlns="http://schemas.openxmlformats.org/spreadsheetml/2006/main" count="97" uniqueCount="96">
  <si>
    <t>Приложение 5</t>
  </si>
  <si>
    <t>к приказу ФАС России</t>
  </si>
  <si>
    <t>от 23.12.2011 № 893</t>
  </si>
  <si>
    <t>№ п/п</t>
  </si>
  <si>
    <t>Наименование газораспредели-тельной сети</t>
  </si>
  <si>
    <t>Зона входа в газораспредели-тельную сеть</t>
  </si>
  <si>
    <t>Зона выхода из газораспредели-тельной сети</t>
  </si>
  <si>
    <t>Виды (группы) товаров (работ, услуг), необходимых для оказания услуг по транспортировке газа по газораспредели-тельной сети*</t>
  </si>
  <si>
    <t>Объёмы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</si>
  <si>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2013 год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</si>
  <si>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9 месяцев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</si>
  <si>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1 полугодие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</si>
  <si>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1 квартал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</si>
  <si>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1 квартал, январь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</si>
  <si>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1 квартал, февраль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</si>
  <si>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1 квартал, март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</si>
  <si>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2 квартал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</si>
  <si>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2 квартал, апрель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</si>
  <si>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2 квартал, май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</si>
  <si>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2 квартал, июнь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</si>
  <si>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3 квартал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</si>
  <si>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3 квартал, июль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</si>
  <si>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3 квартал, август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</si>
  <si>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3 квартал, сентябрь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</si>
  <si>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4 квартал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</si>
  <si>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4 квартал, октябрь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</si>
  <si>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4 квартал, ноябрь</t>
  </si>
  <si>
    <t>Стоимость приобретаемых товаров (работ, услуг) отдельно по каждому виду (группе) товаров. Необходимых для оказания услуг по транспортировке газа по газораспредели-тельной сети за 
4 квартал, декабрь</t>
  </si>
  <si>
    <t>Способы приобретения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</si>
  <si>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ГРС-1, ГРС3 
Рязань</t>
  </si>
  <si>
    <t>ГРС-1, ГРС-3</t>
  </si>
  <si>
    <t>Материалы и зап. части для эксплуатации и текущего ремонта сетей и оборудования</t>
  </si>
  <si>
    <t>в соответствии с условиями заключенных договоров</t>
  </si>
  <si>
    <t>Прямая закупка (закупка у единственного поставщика, исполнителя, подрядчика); открытый запрос предложений; открытый запрос предложений в электронной форме.</t>
  </si>
  <si>
    <t>Материалы и зап. части для капитального ремонта сетей и оборудования</t>
  </si>
  <si>
    <t>Газ на технологические нужды</t>
  </si>
  <si>
    <t>Технологические потери газа</t>
  </si>
  <si>
    <t>Электроэнергия</t>
  </si>
  <si>
    <t>Водоснабжение</t>
  </si>
  <si>
    <t>ГСМ</t>
  </si>
  <si>
    <t>Запчасти</t>
  </si>
  <si>
    <t>Услуги сторонних организаций (мойка, ремонт, техобслуживание и т.д.)</t>
  </si>
  <si>
    <t>Материальные расходы на содержание производственных зданий,материалы (хоз. инвентарь)</t>
  </si>
  <si>
    <t>Услуги по содержанию зданий</t>
  </si>
  <si>
    <t>Запчасти и материалы для оборудования</t>
  </si>
  <si>
    <t>Расходные материалы для средств связи</t>
  </si>
  <si>
    <t>Природный газ на собственные нужды</t>
  </si>
  <si>
    <t>Расходы на спец одежду и обувь</t>
  </si>
  <si>
    <t>Другие материалы (инструменты и приспособления)</t>
  </si>
  <si>
    <t>Прочие (в том числе для текущего и капитального ремонта зданий)</t>
  </si>
  <si>
    <t>Лизинг газопроводов</t>
  </si>
  <si>
    <t>Лизинг автотранспорта</t>
  </si>
  <si>
    <t>Страхование гражданской ответственности при эксплуатации опасных объектов</t>
  </si>
  <si>
    <t>Страхование имущества</t>
  </si>
  <si>
    <t>ОСАГО</t>
  </si>
  <si>
    <t>Добровольное страхование от несчастного случая</t>
  </si>
  <si>
    <t>Прочее страхование</t>
  </si>
  <si>
    <t>Текущий ремонт газопроводов</t>
  </si>
  <si>
    <t>Текущий ремонт машин, оборудования и прочих ОС</t>
  </si>
  <si>
    <t>Капитальный ремонт газопроводов</t>
  </si>
  <si>
    <t>Капитальный ремонт зданий, помещений и прочих ОС</t>
  </si>
  <si>
    <t>Диагностика газораспределительных систем</t>
  </si>
  <si>
    <t>Услуги связи</t>
  </si>
  <si>
    <t>Услуги охраны</t>
  </si>
  <si>
    <t>Информационно-вычислительные услуги</t>
  </si>
  <si>
    <t>Нотариальные и юридические услуги</t>
  </si>
  <si>
    <t>Аудиторские услуги</t>
  </si>
  <si>
    <t>Консультационные услуги</t>
  </si>
  <si>
    <t>Услуги по техническому обслуживанию прочего оборудования</t>
  </si>
  <si>
    <t>Услуги по поверке контрольно-измерительных приборов</t>
  </si>
  <si>
    <t>Услуги на природоохранную деятельность</t>
  </si>
  <si>
    <t>Услуги на пожарную безопасность</t>
  </si>
  <si>
    <t>Подрядные работы</t>
  </si>
  <si>
    <t>Транспортные услуги</t>
  </si>
  <si>
    <t>Энергетическое обследование</t>
  </si>
  <si>
    <t>Контроль качества сварных соединений</t>
  </si>
  <si>
    <t>Техобслуживание объектов, подключение электропитания ГРП, програмирование счетчиков</t>
  </si>
  <si>
    <t>Контроль интенсивности запаха газа</t>
  </si>
  <si>
    <t>Изготовление маршрутной схемы и другие работы</t>
  </si>
  <si>
    <t>Охрана труда и техника безопасности</t>
  </si>
  <si>
    <t>Почтово-телеграфные и канцелярские расходы</t>
  </si>
  <si>
    <t>Прочие (проездные билеты)</t>
  </si>
  <si>
    <t xml:space="preserve">Представительские расходы, включ. в себестоимость  </t>
  </si>
  <si>
    <t>Командировочные расходы;</t>
  </si>
  <si>
    <t>Списание расходов на ПО и лицензии;</t>
  </si>
  <si>
    <t>Подготовка кадров;</t>
  </si>
  <si>
    <t>Приобретение прочих объектов стоимостью до 40 тыс. руб.;</t>
  </si>
  <si>
    <t>Подписка на периодическую печать</t>
  </si>
  <si>
    <t>Аренда земли;</t>
  </si>
  <si>
    <t>Расходы на рекламу;</t>
  </si>
  <si>
    <t>оформление в собственность земли, других ОС;</t>
  </si>
  <si>
    <t>итого</t>
  </si>
  <si>
    <t>*</t>
  </si>
  <si>
    <t>В целом на все сети газораспределения</t>
  </si>
  <si>
    <t>Стоимость указана в тысячах рублей, без НДС</t>
  </si>
  <si>
    <t xml:space="preserve">Информация о способах приобретения, стоимости и об объёмах товаров, необходимых для оказания услуг по транспортировке газа по газораспределительным сетям за 2013 год.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</si>
</sst>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1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Helv"/>
      <charset val="204"/>
    </font>
    <font>
      <sz val="10"/>
      <name val="Helv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9" fillId="0" borderId="0"/>
    <xf numFmtId="0" fontId="1" fillId="0" borderId="0"/>
  </cellStyleXfs>
  <cellXfs count="4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right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0" fontId="6" fillId="0" borderId="8" xfId="1" applyFont="1" applyFill="1" applyBorder="1" applyAlignment="1" applyProtection="1">
      <alignment horizontal="left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5" fontId="6" fillId="0" borderId="8" xfId="1" applyNumberFormat="1" applyFont="1" applyBorder="1" applyAlignment="1">
      <alignment vertical="center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8" xfId="2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3" applyFont="1" applyFill="1" applyBorder="1" applyAlignment="1">
      <alignment horizontal="left" vertical="center" wrapText="1"/>
    </xf>
    <xf numFmtId="165" fontId="6" fillId="2" borderId="8" xfId="1" applyNumberFormat="1" applyFont="1" applyFill="1" applyBorder="1" applyAlignment="1">
      <alignment vertical="center"/>
    </xf>
    <xf numFmtId="165" fontId="10" fillId="0" borderId="8" xfId="1" applyNumberFormat="1" applyFont="1" applyBorder="1" applyAlignment="1">
      <alignment vertical="center"/>
    </xf>
    <xf numFmtId="165" fontId="10" fillId="0" borderId="8" xfId="1" applyNumberFormat="1" applyFont="1" applyFill="1" applyBorder="1" applyAlignment="1">
      <alignment vertical="center"/>
    </xf>
    <xf numFmtId="165" fontId="6" fillId="0" borderId="8" xfId="1" applyNumberFormat="1" applyFont="1" applyFill="1" applyBorder="1" applyAlignment="1">
      <alignment vertical="center"/>
    </xf>
    <xf numFmtId="165" fontId="6" fillId="0" borderId="8" xfId="1" applyNumberFormat="1" applyFont="1" applyBorder="1" applyAlignment="1">
      <alignment horizontal="center" vertical="center"/>
    </xf>
    <xf numFmtId="0" fontId="0" fillId="0" borderId="11" xfId="0" applyFill="1" applyBorder="1"/>
    <xf numFmtId="0" fontId="11" fillId="0" borderId="8" xfId="4" applyFont="1" applyFill="1" applyBorder="1" applyAlignment="1">
      <alignment horizontal="left" vertical="center" wrapText="1"/>
    </xf>
    <xf numFmtId="165" fontId="1" fillId="0" borderId="8" xfId="1" applyNumberFormat="1" applyFont="1" applyBorder="1" applyAlignment="1">
      <alignment vertical="center"/>
    </xf>
    <xf numFmtId="165" fontId="10" fillId="0" borderId="8" xfId="1" applyNumberFormat="1" applyFont="1" applyBorder="1" applyAlignment="1">
      <alignment horizontal="center" vertical="center"/>
    </xf>
    <xf numFmtId="0" fontId="4" fillId="0" borderId="8" xfId="2" applyFont="1" applyFill="1" applyBorder="1" applyAlignment="1">
      <alignment horizontal="left" vertical="center" wrapText="1"/>
    </xf>
    <xf numFmtId="164" fontId="4" fillId="0" borderId="8" xfId="0" applyNumberFormat="1" applyFont="1" applyFill="1" applyBorder="1"/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164" fontId="0" fillId="0" borderId="0" xfId="0" applyNumberFormat="1" applyFill="1"/>
    <xf numFmtId="0" fontId="6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0" fillId="0" borderId="8" xfId="0" applyBorder="1" applyAlignment="1"/>
    <xf numFmtId="0" fontId="3" fillId="0" borderId="0" xfId="0" applyFont="1" applyFill="1" applyAlignment="1">
      <alignment wrapText="1"/>
    </xf>
    <xf numFmtId="0" fontId="12" fillId="0" borderId="0" xfId="0" applyFont="1" applyFill="1"/>
  </cellXfs>
  <cellStyles count="5">
    <cellStyle name="Обычный" xfId="0" builtinId="0"/>
    <cellStyle name="Обычный_Бюджет доходов и расходов новая версия (2)" xfId="4"/>
    <cellStyle name="Обычный_Формы бюджетов ГРГ 2005_06_21" xfId="1"/>
    <cellStyle name="Обычный_Формы бюджетов РГК - версия 01_07" xfId="2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2"/>
  <sheetViews>
    <sheetView tabSelected="1" workbookViewId="0">
      <selection activeCell="A5" sqref="A5"/>
    </sheetView>
  </sheetViews>
  <sheetFormatPr defaultRowHeight="12.75"/>
  <cols>
    <col min="1" max="1" width="6.28515625" style="1" customWidth="1"/>
    <col min="2" max="2" width="10.85546875" style="1" customWidth="1"/>
    <col min="3" max="3" width="16.42578125" style="1" customWidth="1"/>
    <col min="4" max="4" width="16.5703125" style="1" customWidth="1"/>
    <col min="5" max="5" width="31.42578125" style="1" customWidth="1"/>
    <col min="6" max="9" width="19.5703125" style="1" customWidth="1"/>
    <col min="10" max="25" width="25" style="1" customWidth="1"/>
    <col min="26" max="31" width="22.7109375" style="1" customWidth="1"/>
    <col min="32" max="16384" width="9.140625" style="1"/>
  </cols>
  <sheetData>
    <row r="1" spans="1:26">
      <c r="Z1" s="2" t="s">
        <v>0</v>
      </c>
    </row>
    <row r="2" spans="1:26">
      <c r="Z2" s="2" t="s">
        <v>1</v>
      </c>
    </row>
    <row r="3" spans="1:26">
      <c r="Z3" s="2" t="s">
        <v>2</v>
      </c>
    </row>
    <row r="5" spans="1:26" ht="31.5" customHeight="1">
      <c r="A5" s="46" t="s">
        <v>95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16.5" customHeight="1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6" ht="16.5" customHeight="1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1:26" ht="13.5" thickBot="1"/>
    <row r="9" spans="1:26" ht="168.75" customHeight="1" thickBot="1">
      <c r="A9" s="3" t="s">
        <v>3</v>
      </c>
      <c r="B9" s="4" t="s">
        <v>4</v>
      </c>
      <c r="C9" s="5" t="s">
        <v>5</v>
      </c>
      <c r="D9" s="5" t="s">
        <v>6</v>
      </c>
      <c r="E9" s="5" t="s">
        <v>7</v>
      </c>
      <c r="F9" s="6" t="s">
        <v>8</v>
      </c>
      <c r="G9" s="7" t="s">
        <v>9</v>
      </c>
      <c r="H9" s="7" t="s">
        <v>10</v>
      </c>
      <c r="I9" s="7" t="s">
        <v>11</v>
      </c>
      <c r="J9" s="7" t="s">
        <v>12</v>
      </c>
      <c r="K9" s="6" t="s">
        <v>13</v>
      </c>
      <c r="L9" s="6" t="s">
        <v>14</v>
      </c>
      <c r="M9" s="6" t="s">
        <v>15</v>
      </c>
      <c r="N9" s="7" t="s">
        <v>16</v>
      </c>
      <c r="O9" s="6" t="s">
        <v>17</v>
      </c>
      <c r="P9" s="6" t="s">
        <v>18</v>
      </c>
      <c r="Q9" s="6" t="s">
        <v>19</v>
      </c>
      <c r="R9" s="7" t="s">
        <v>20</v>
      </c>
      <c r="S9" s="6" t="s">
        <v>21</v>
      </c>
      <c r="T9" s="6" t="s">
        <v>22</v>
      </c>
      <c r="U9" s="6" t="s">
        <v>23</v>
      </c>
      <c r="V9" s="7" t="s">
        <v>24</v>
      </c>
      <c r="W9" s="6" t="s">
        <v>25</v>
      </c>
      <c r="X9" s="6" t="s">
        <v>26</v>
      </c>
      <c r="Y9" s="6" t="s">
        <v>27</v>
      </c>
      <c r="Z9" s="6" t="s">
        <v>28</v>
      </c>
    </row>
    <row r="10" spans="1:26">
      <c r="A10" s="8">
        <v>1</v>
      </c>
      <c r="B10" s="9">
        <v>2</v>
      </c>
      <c r="C10" s="10">
        <v>3</v>
      </c>
      <c r="D10" s="8">
        <v>4</v>
      </c>
      <c r="E10" s="11">
        <v>5</v>
      </c>
      <c r="F10" s="8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2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8">
        <v>26</v>
      </c>
    </row>
    <row r="11" spans="1:26" ht="50.25" customHeight="1">
      <c r="A11" s="13">
        <v>1</v>
      </c>
      <c r="B11" s="14" t="s">
        <v>29</v>
      </c>
      <c r="C11" s="15" t="s">
        <v>30</v>
      </c>
      <c r="D11" s="13" t="s">
        <v>30</v>
      </c>
      <c r="E11" s="16" t="s">
        <v>31</v>
      </c>
      <c r="F11" s="41" t="s">
        <v>32</v>
      </c>
      <c r="G11" s="17">
        <f>H11+V11</f>
        <v>2010.6136336628174</v>
      </c>
      <c r="H11" s="17">
        <f>I11+R11</f>
        <v>1416.4611911706354</v>
      </c>
      <c r="I11" s="17">
        <f t="shared" ref="I11:I68" si="0">J11+N11</f>
        <v>494.70297117063552</v>
      </c>
      <c r="J11" s="18">
        <f t="shared" ref="J11:J54" si="1">SUM(K11:M11)</f>
        <v>328.33100000000002</v>
      </c>
      <c r="K11" s="19">
        <v>44.192000000000007</v>
      </c>
      <c r="L11" s="19">
        <v>124.65199999999999</v>
      </c>
      <c r="M11" s="19">
        <v>159.48699999999999</v>
      </c>
      <c r="N11" s="19">
        <f t="shared" ref="N11:N68" si="2">O11+P11+Q11</f>
        <v>166.3719711706355</v>
      </c>
      <c r="O11" s="20">
        <v>55.880583463167525</v>
      </c>
      <c r="P11" s="20">
        <f>152.707387707468-100</f>
        <v>52.707387707468001</v>
      </c>
      <c r="Q11" s="20">
        <f>135.784-78</f>
        <v>57.783999999999992</v>
      </c>
      <c r="R11" s="20">
        <v>921.75821999999994</v>
      </c>
      <c r="S11" s="20">
        <v>271.02099999999996</v>
      </c>
      <c r="T11" s="20">
        <v>201.630567404689</v>
      </c>
      <c r="U11" s="20">
        <v>449.106652595311</v>
      </c>
      <c r="V11" s="20">
        <f>W11+X11+Y11</f>
        <v>594.15244249218199</v>
      </c>
      <c r="W11" s="20">
        <v>220.22505775167832</v>
      </c>
      <c r="X11" s="20">
        <v>284.91727293812392</v>
      </c>
      <c r="Y11" s="20">
        <v>89.010111802379697</v>
      </c>
      <c r="Z11" s="43" t="s">
        <v>33</v>
      </c>
    </row>
    <row r="12" spans="1:26" ht="37.5" customHeight="1">
      <c r="A12" s="13"/>
      <c r="B12" s="13"/>
      <c r="C12" s="13"/>
      <c r="D12" s="13"/>
      <c r="E12" s="16" t="s">
        <v>34</v>
      </c>
      <c r="F12" s="42"/>
      <c r="G12" s="17">
        <f t="shared" ref="G12:G68" si="3">H12+V12</f>
        <v>8219.8974299999991</v>
      </c>
      <c r="H12" s="17">
        <f t="shared" ref="H12:H68" si="4">I12+R12</f>
        <v>6849.2007599999997</v>
      </c>
      <c r="I12" s="17">
        <f t="shared" si="0"/>
        <v>4083.4598999999998</v>
      </c>
      <c r="J12" s="18">
        <f t="shared" si="1"/>
        <v>582.43500000000006</v>
      </c>
      <c r="K12" s="19">
        <v>129.45699999999999</v>
      </c>
      <c r="L12" s="19">
        <v>379.33800000000002</v>
      </c>
      <c r="M12" s="19">
        <v>73.64</v>
      </c>
      <c r="N12" s="19">
        <f t="shared" si="2"/>
        <v>3501.0248999999999</v>
      </c>
      <c r="O12" s="20">
        <v>505.64204999999998</v>
      </c>
      <c r="P12" s="20">
        <v>1593.7139299999999</v>
      </c>
      <c r="Q12" s="20">
        <f>1388.46892+13.2</f>
        <v>1401.6689200000001</v>
      </c>
      <c r="R12" s="20">
        <v>2765.7408599999999</v>
      </c>
      <c r="S12" s="20">
        <v>1908.135</v>
      </c>
      <c r="T12" s="20">
        <v>640.80450000000008</v>
      </c>
      <c r="U12" s="20">
        <v>216.80136000000005</v>
      </c>
      <c r="V12" s="20">
        <f t="shared" ref="V12:V68" si="5">W12+X12+Y12</f>
        <v>1370.69667</v>
      </c>
      <c r="W12" s="20">
        <v>767.50960999999995</v>
      </c>
      <c r="X12" s="20">
        <v>492.21895999999998</v>
      </c>
      <c r="Y12" s="20">
        <v>110.96809999999999</v>
      </c>
      <c r="Z12" s="44"/>
    </row>
    <row r="13" spans="1:26" ht="25.5" customHeight="1">
      <c r="A13" s="13"/>
      <c r="B13" s="13"/>
      <c r="C13" s="13"/>
      <c r="D13" s="13"/>
      <c r="E13" s="21" t="s">
        <v>35</v>
      </c>
      <c r="F13" s="42"/>
      <c r="G13" s="17">
        <f t="shared" si="3"/>
        <v>163.31042000000002</v>
      </c>
      <c r="H13" s="17">
        <f t="shared" si="4"/>
        <v>134.08562000000001</v>
      </c>
      <c r="I13" s="17">
        <f t="shared" si="0"/>
        <v>71.212130000000002</v>
      </c>
      <c r="J13" s="18">
        <f t="shared" si="1"/>
        <v>31.874000000000002</v>
      </c>
      <c r="K13" s="19">
        <v>6.899</v>
      </c>
      <c r="L13" s="19">
        <v>6.0640000000000001</v>
      </c>
      <c r="M13" s="19">
        <v>18.911000000000001</v>
      </c>
      <c r="N13" s="19">
        <f t="shared" si="2"/>
        <v>39.33813</v>
      </c>
      <c r="O13" s="20">
        <v>15.054830000000001</v>
      </c>
      <c r="P13" s="20">
        <v>12.839980000000001</v>
      </c>
      <c r="Q13" s="20">
        <v>11.44332</v>
      </c>
      <c r="R13" s="20">
        <v>62.87348999999999</v>
      </c>
      <c r="S13" s="20">
        <v>17.937000000000001</v>
      </c>
      <c r="T13" s="20">
        <v>11.832280000000001</v>
      </c>
      <c r="U13" s="20">
        <v>33.104209999999988</v>
      </c>
      <c r="V13" s="20">
        <f t="shared" si="5"/>
        <v>29.224800000000002</v>
      </c>
      <c r="W13" s="20">
        <v>10.52862</v>
      </c>
      <c r="X13" s="20">
        <v>9.5269700000000004</v>
      </c>
      <c r="Y13" s="20">
        <v>9.1692099999999996</v>
      </c>
      <c r="Z13" s="44"/>
    </row>
    <row r="14" spans="1:26" ht="25.5" customHeight="1">
      <c r="A14" s="13"/>
      <c r="B14" s="13"/>
      <c r="C14" s="13"/>
      <c r="D14" s="13"/>
      <c r="E14" s="21" t="s">
        <v>36</v>
      </c>
      <c r="F14" s="42"/>
      <c r="G14" s="17">
        <f t="shared" si="3"/>
        <v>4935.1996900000004</v>
      </c>
      <c r="H14" s="17">
        <f t="shared" si="4"/>
        <v>3577.1792500000001</v>
      </c>
      <c r="I14" s="17">
        <f t="shared" si="0"/>
        <v>2251.3206600000003</v>
      </c>
      <c r="J14" s="18">
        <f t="shared" si="1"/>
        <v>1133.211</v>
      </c>
      <c r="K14" s="19">
        <v>389.584</v>
      </c>
      <c r="L14" s="19">
        <v>353.15100000000001</v>
      </c>
      <c r="M14" s="19">
        <v>390.476</v>
      </c>
      <c r="N14" s="19">
        <f t="shared" si="2"/>
        <v>1118.1096600000001</v>
      </c>
      <c r="O14" s="20">
        <v>367.88128</v>
      </c>
      <c r="P14" s="20">
        <v>379.62851000000001</v>
      </c>
      <c r="Q14" s="20">
        <v>370.59987000000001</v>
      </c>
      <c r="R14" s="20">
        <v>1325.8585899999998</v>
      </c>
      <c r="S14" s="20">
        <v>438.50900000000001</v>
      </c>
      <c r="T14" s="20">
        <v>451.81562000000002</v>
      </c>
      <c r="U14" s="20">
        <v>435.53396999999978</v>
      </c>
      <c r="V14" s="20">
        <f t="shared" si="5"/>
        <v>1358.02044</v>
      </c>
      <c r="W14" s="20">
        <v>456.45206000000002</v>
      </c>
      <c r="X14" s="20">
        <v>443.85086999999999</v>
      </c>
      <c r="Y14" s="20">
        <v>457.71751</v>
      </c>
      <c r="Z14" s="44"/>
    </row>
    <row r="15" spans="1:26" ht="25.5" customHeight="1">
      <c r="A15" s="13"/>
      <c r="B15" s="13"/>
      <c r="C15" s="13"/>
      <c r="D15" s="13"/>
      <c r="E15" s="22" t="s">
        <v>37</v>
      </c>
      <c r="F15" s="42"/>
      <c r="G15" s="17">
        <f t="shared" si="3"/>
        <v>2523.0697044486737</v>
      </c>
      <c r="H15" s="17">
        <f t="shared" si="4"/>
        <v>1829.3645234186806</v>
      </c>
      <c r="I15" s="17">
        <f t="shared" si="0"/>
        <v>1232.4201082890686</v>
      </c>
      <c r="J15" s="18">
        <f t="shared" si="1"/>
        <v>647.97900000000004</v>
      </c>
      <c r="K15" s="19">
        <v>225.804</v>
      </c>
      <c r="L15" s="19">
        <v>214.886</v>
      </c>
      <c r="M15" s="19">
        <v>207.28899999999999</v>
      </c>
      <c r="N15" s="19">
        <f t="shared" si="2"/>
        <v>584.44110828906855</v>
      </c>
      <c r="O15" s="20">
        <v>200.95016993562049</v>
      </c>
      <c r="P15" s="20">
        <v>189.34925226595607</v>
      </c>
      <c r="Q15" s="20">
        <f>195.243686087492-1.102</f>
        <v>194.14168608749199</v>
      </c>
      <c r="R15" s="20">
        <v>596.94441512961214</v>
      </c>
      <c r="S15" s="20">
        <v>205.28100000000001</v>
      </c>
      <c r="T15" s="20">
        <v>194.19221067956502</v>
      </c>
      <c r="U15" s="20">
        <v>197.47120445004714</v>
      </c>
      <c r="V15" s="20">
        <f t="shared" si="5"/>
        <v>693.70518102999313</v>
      </c>
      <c r="W15" s="20">
        <v>240.93760792900079</v>
      </c>
      <c r="X15" s="20">
        <v>210.98962134913327</v>
      </c>
      <c r="Y15" s="20">
        <v>241.77795175185901</v>
      </c>
      <c r="Z15" s="44"/>
    </row>
    <row r="16" spans="1:26" ht="25.5" customHeight="1">
      <c r="A16" s="13"/>
      <c r="B16" s="13"/>
      <c r="C16" s="13"/>
      <c r="D16" s="13"/>
      <c r="E16" s="22" t="s">
        <v>38</v>
      </c>
      <c r="F16" s="42"/>
      <c r="G16" s="17">
        <f t="shared" si="3"/>
        <v>60.179922518360755</v>
      </c>
      <c r="H16" s="17">
        <f t="shared" si="4"/>
        <v>39.85261510274826</v>
      </c>
      <c r="I16" s="17">
        <f t="shared" si="0"/>
        <v>26.170326155629873</v>
      </c>
      <c r="J16" s="18">
        <f t="shared" si="1"/>
        <v>14.597</v>
      </c>
      <c r="K16" s="19">
        <v>5.3849999999999998</v>
      </c>
      <c r="L16" s="19">
        <v>4.9370000000000003</v>
      </c>
      <c r="M16" s="19">
        <v>4.2750000000000004</v>
      </c>
      <c r="N16" s="19">
        <f t="shared" si="2"/>
        <v>11.573326155629875</v>
      </c>
      <c r="O16" s="20">
        <v>3.7102910655343511</v>
      </c>
      <c r="P16" s="20">
        <v>3.531027868660495</v>
      </c>
      <c r="Q16" s="20">
        <f>4.39900722143503-0.067</f>
        <v>4.3320072214350303</v>
      </c>
      <c r="R16" s="20">
        <v>13.682288947118385</v>
      </c>
      <c r="S16" s="20">
        <v>4.1660000000000004</v>
      </c>
      <c r="T16" s="20">
        <v>4.6884482199646653</v>
      </c>
      <c r="U16" s="20">
        <v>4.8278407271537187</v>
      </c>
      <c r="V16" s="20">
        <f t="shared" si="5"/>
        <v>20.327307415612491</v>
      </c>
      <c r="W16" s="20">
        <v>10.555267185835868</v>
      </c>
      <c r="X16" s="20">
        <v>5.1521618093386401</v>
      </c>
      <c r="Y16" s="20">
        <v>4.6198784204379821</v>
      </c>
      <c r="Z16" s="44"/>
    </row>
    <row r="17" spans="1:26" ht="25.5" customHeight="1">
      <c r="A17" s="13"/>
      <c r="B17" s="13"/>
      <c r="C17" s="13"/>
      <c r="D17" s="13"/>
      <c r="E17" s="23" t="s">
        <v>39</v>
      </c>
      <c r="F17" s="42"/>
      <c r="G17" s="17">
        <f t="shared" si="3"/>
        <v>5066.738087017322</v>
      </c>
      <c r="H17" s="17">
        <f t="shared" si="4"/>
        <v>3831.2908065675756</v>
      </c>
      <c r="I17" s="17">
        <f t="shared" si="0"/>
        <v>2020.9401357793633</v>
      </c>
      <c r="J17" s="18">
        <f t="shared" si="1"/>
        <v>917.44599999999991</v>
      </c>
      <c r="K17" s="19">
        <v>340.58100000000002</v>
      </c>
      <c r="L17" s="19">
        <v>301.45999999999998</v>
      </c>
      <c r="M17" s="19">
        <v>275.40499999999997</v>
      </c>
      <c r="N17" s="19">
        <f t="shared" si="2"/>
        <v>1103.4941357793634</v>
      </c>
      <c r="O17" s="20">
        <v>336.66428268295084</v>
      </c>
      <c r="P17" s="20">
        <v>372.14453026645259</v>
      </c>
      <c r="Q17" s="20">
        <f>395.26332282996-0.578</f>
        <v>394.68532282996</v>
      </c>
      <c r="R17" s="20">
        <v>1810.350670788212</v>
      </c>
      <c r="S17" s="20">
        <v>571.30099999999993</v>
      </c>
      <c r="T17" s="20">
        <v>551.98221759881801</v>
      </c>
      <c r="U17" s="20">
        <v>687.06745318939409</v>
      </c>
      <c r="V17" s="20">
        <f t="shared" si="5"/>
        <v>1235.4472804497466</v>
      </c>
      <c r="W17" s="20">
        <v>486.72931358773616</v>
      </c>
      <c r="X17" s="20">
        <v>420.12385274310361</v>
      </c>
      <c r="Y17" s="20">
        <v>328.59411411890693</v>
      </c>
      <c r="Z17" s="44"/>
    </row>
    <row r="18" spans="1:26" ht="25.5" customHeight="1">
      <c r="A18" s="13"/>
      <c r="B18" s="13"/>
      <c r="C18" s="13"/>
      <c r="D18" s="13"/>
      <c r="E18" s="23" t="s">
        <v>40</v>
      </c>
      <c r="F18" s="42"/>
      <c r="G18" s="17">
        <f t="shared" si="3"/>
        <v>1317.7308317718116</v>
      </c>
      <c r="H18" s="17">
        <f t="shared" si="4"/>
        <v>571.69732480613038</v>
      </c>
      <c r="I18" s="17">
        <f t="shared" si="0"/>
        <v>241.12048821937464</v>
      </c>
      <c r="J18" s="18">
        <f t="shared" si="1"/>
        <v>57.959000000000003</v>
      </c>
      <c r="K18" s="19">
        <v>23.777999999999999</v>
      </c>
      <c r="L18" s="19">
        <v>26.980999999999998</v>
      </c>
      <c r="M18" s="19">
        <v>7.2</v>
      </c>
      <c r="N18" s="19">
        <f t="shared" si="2"/>
        <v>183.16148821937463</v>
      </c>
      <c r="O18" s="20">
        <v>51.726616250757985</v>
      </c>
      <c r="P18" s="20">
        <v>15.076603221315656</v>
      </c>
      <c r="Q18" s="20">
        <f>112.426268747301+3.932</f>
        <v>116.358268747301</v>
      </c>
      <c r="R18" s="20">
        <v>330.57683658675575</v>
      </c>
      <c r="S18" s="20">
        <v>106.663</v>
      </c>
      <c r="T18" s="20">
        <v>98.845535047743738</v>
      </c>
      <c r="U18" s="20">
        <v>125.068301539012</v>
      </c>
      <c r="V18" s="20">
        <f t="shared" si="5"/>
        <v>746.03350696568134</v>
      </c>
      <c r="W18" s="20">
        <v>131.93712398815592</v>
      </c>
      <c r="X18" s="20">
        <v>265.15658795860384</v>
      </c>
      <c r="Y18" s="20">
        <v>348.93979501892159</v>
      </c>
      <c r="Z18" s="44"/>
    </row>
    <row r="19" spans="1:26" ht="38.25">
      <c r="A19" s="13"/>
      <c r="B19" s="13"/>
      <c r="C19" s="13"/>
      <c r="D19" s="13"/>
      <c r="E19" s="23" t="s">
        <v>41</v>
      </c>
      <c r="F19" s="42"/>
      <c r="G19" s="17">
        <f t="shared" si="3"/>
        <v>749.06649842468528</v>
      </c>
      <c r="H19" s="17">
        <f t="shared" si="4"/>
        <v>344.17328219208076</v>
      </c>
      <c r="I19" s="17">
        <f t="shared" si="0"/>
        <v>130.41999999999999</v>
      </c>
      <c r="J19" s="18">
        <f t="shared" si="1"/>
        <v>69.872</v>
      </c>
      <c r="K19" s="19">
        <v>13.83</v>
      </c>
      <c r="L19" s="19">
        <v>43.183</v>
      </c>
      <c r="M19" s="19">
        <v>12.859</v>
      </c>
      <c r="N19" s="19">
        <f t="shared" si="2"/>
        <v>60.547999999999995</v>
      </c>
      <c r="O19" s="20">
        <f>10.877+67.2-50</f>
        <v>28.076999999999998</v>
      </c>
      <c r="P19" s="20">
        <f>38.507+56.4-80</f>
        <v>14.906999999999996</v>
      </c>
      <c r="Q19" s="20">
        <f>21.275+56.4-60.111</f>
        <v>17.564</v>
      </c>
      <c r="R19" s="20">
        <v>213.75328219208077</v>
      </c>
      <c r="S19" s="20">
        <v>33.746000000000002</v>
      </c>
      <c r="T19" s="20">
        <v>107.40576371237344</v>
      </c>
      <c r="U19" s="20">
        <v>72.601518479707323</v>
      </c>
      <c r="V19" s="20">
        <f t="shared" si="5"/>
        <v>404.89321623260446</v>
      </c>
      <c r="W19" s="20">
        <v>9.7947839615950016</v>
      </c>
      <c r="X19" s="20">
        <v>278.78467717286298</v>
      </c>
      <c r="Y19" s="20">
        <v>116.31375509814646</v>
      </c>
      <c r="Z19" s="44"/>
    </row>
    <row r="20" spans="1:26" ht="51">
      <c r="A20" s="13"/>
      <c r="B20" s="13"/>
      <c r="C20" s="13"/>
      <c r="D20" s="13"/>
      <c r="E20" s="24" t="s">
        <v>42</v>
      </c>
      <c r="F20" s="42"/>
      <c r="G20" s="17">
        <f t="shared" si="3"/>
        <v>1310.9179578222036</v>
      </c>
      <c r="H20" s="17">
        <f t="shared" si="4"/>
        <v>737.22733669490935</v>
      </c>
      <c r="I20" s="17">
        <f t="shared" si="0"/>
        <v>484.3899560652863</v>
      </c>
      <c r="J20" s="18">
        <f t="shared" si="1"/>
        <v>238.38400000000001</v>
      </c>
      <c r="K20" s="19">
        <v>73.507999999999996</v>
      </c>
      <c r="L20" s="19">
        <v>102.015</v>
      </c>
      <c r="M20" s="19">
        <v>62.861000000000004</v>
      </c>
      <c r="N20" s="19">
        <f t="shared" si="2"/>
        <v>246.00595606528628</v>
      </c>
      <c r="O20" s="20">
        <v>63.958136399079663</v>
      </c>
      <c r="P20" s="20">
        <f>101.835-6.16-6.534</f>
        <v>89.140999999999991</v>
      </c>
      <c r="Q20" s="20">
        <v>92.906819666206616</v>
      </c>
      <c r="R20" s="20">
        <v>252.83738062962308</v>
      </c>
      <c r="S20" s="20">
        <v>154.64400000000001</v>
      </c>
      <c r="T20" s="20">
        <v>54.795000000000002</v>
      </c>
      <c r="U20" s="20">
        <v>43.39838062962307</v>
      </c>
      <c r="V20" s="20">
        <f t="shared" si="5"/>
        <v>573.69062112729421</v>
      </c>
      <c r="W20" s="20">
        <v>87.015586383617588</v>
      </c>
      <c r="X20" s="20">
        <v>121.59574764632957</v>
      </c>
      <c r="Y20" s="20">
        <v>365.07928709734699</v>
      </c>
      <c r="Z20" s="44"/>
    </row>
    <row r="21" spans="1:26" ht="25.5" customHeight="1">
      <c r="A21" s="13"/>
      <c r="B21" s="13"/>
      <c r="C21" s="13"/>
      <c r="D21" s="13"/>
      <c r="E21" s="24" t="s">
        <v>43</v>
      </c>
      <c r="F21" s="42"/>
      <c r="G21" s="17">
        <f t="shared" si="3"/>
        <v>127.25812000069686</v>
      </c>
      <c r="H21" s="17">
        <f t="shared" si="4"/>
        <v>47.554000000000002</v>
      </c>
      <c r="I21" s="17">
        <f t="shared" si="0"/>
        <v>27.950000000000003</v>
      </c>
      <c r="J21" s="18">
        <f t="shared" si="1"/>
        <v>9.9260000000000002</v>
      </c>
      <c r="K21" s="19">
        <v>0</v>
      </c>
      <c r="L21" s="19">
        <v>9.9260000000000002</v>
      </c>
      <c r="M21" s="19">
        <v>0</v>
      </c>
      <c r="N21" s="19">
        <f t="shared" si="2"/>
        <v>18.024000000000001</v>
      </c>
      <c r="O21" s="20">
        <v>0</v>
      </c>
      <c r="P21" s="20">
        <v>6.16</v>
      </c>
      <c r="Q21" s="20">
        <v>11.864000000000001</v>
      </c>
      <c r="R21" s="20">
        <v>19.603999999999999</v>
      </c>
      <c r="S21" s="20">
        <v>0</v>
      </c>
      <c r="T21" s="20">
        <v>10.41</v>
      </c>
      <c r="U21" s="20">
        <v>9.1940000000000008</v>
      </c>
      <c r="V21" s="20">
        <f t="shared" si="5"/>
        <v>79.704120000696861</v>
      </c>
      <c r="W21" s="20">
        <v>3.24</v>
      </c>
      <c r="X21" s="20">
        <v>0</v>
      </c>
      <c r="Y21" s="20">
        <v>76.464120000696866</v>
      </c>
      <c r="Z21" s="44"/>
    </row>
    <row r="22" spans="1:26" ht="25.5" customHeight="1">
      <c r="A22" s="13"/>
      <c r="B22" s="13"/>
      <c r="C22" s="13"/>
      <c r="D22" s="13"/>
      <c r="E22" s="24" t="s">
        <v>44</v>
      </c>
      <c r="F22" s="42"/>
      <c r="G22" s="17">
        <f t="shared" si="3"/>
        <v>38.436</v>
      </c>
      <c r="H22" s="17"/>
      <c r="I22" s="17"/>
      <c r="J22" s="18"/>
      <c r="K22" s="19"/>
      <c r="L22" s="19"/>
      <c r="M22" s="19"/>
      <c r="N22" s="19"/>
      <c r="O22" s="20"/>
      <c r="P22" s="20"/>
      <c r="Q22" s="20"/>
      <c r="R22" s="20"/>
      <c r="S22" s="20"/>
      <c r="T22" s="20"/>
      <c r="U22" s="20"/>
      <c r="V22" s="20">
        <f t="shared" si="5"/>
        <v>38.436</v>
      </c>
      <c r="W22" s="20">
        <v>12.06</v>
      </c>
      <c r="X22" s="20">
        <v>15.42</v>
      </c>
      <c r="Y22" s="20">
        <v>10.956</v>
      </c>
      <c r="Z22" s="44"/>
    </row>
    <row r="23" spans="1:26" ht="25.5">
      <c r="A23" s="13"/>
      <c r="B23" s="13"/>
      <c r="C23" s="13"/>
      <c r="D23" s="13"/>
      <c r="E23" s="24" t="s">
        <v>45</v>
      </c>
      <c r="F23" s="42"/>
      <c r="G23" s="17">
        <f t="shared" si="3"/>
        <v>3.6059999999999999</v>
      </c>
      <c r="H23" s="17">
        <f t="shared" si="4"/>
        <v>0</v>
      </c>
      <c r="I23" s="17">
        <f t="shared" si="0"/>
        <v>0</v>
      </c>
      <c r="J23" s="18">
        <f t="shared" si="1"/>
        <v>0</v>
      </c>
      <c r="K23" s="19">
        <v>0</v>
      </c>
      <c r="L23" s="19">
        <v>0</v>
      </c>
      <c r="M23" s="19">
        <v>0</v>
      </c>
      <c r="N23" s="19">
        <f t="shared" si="2"/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f t="shared" si="5"/>
        <v>3.6059999999999999</v>
      </c>
      <c r="W23" s="20">
        <v>0</v>
      </c>
      <c r="X23" s="20">
        <v>3.6059999999999999</v>
      </c>
      <c r="Y23" s="20">
        <v>0</v>
      </c>
      <c r="Z23" s="44"/>
    </row>
    <row r="24" spans="1:26" ht="25.5">
      <c r="A24" s="13"/>
      <c r="B24" s="13"/>
      <c r="C24" s="13"/>
      <c r="D24" s="13"/>
      <c r="E24" s="24" t="s">
        <v>46</v>
      </c>
      <c r="F24" s="42"/>
      <c r="G24" s="17">
        <f t="shared" si="3"/>
        <v>1116.396521087805</v>
      </c>
      <c r="H24" s="17">
        <f t="shared" si="4"/>
        <v>706.21750857834741</v>
      </c>
      <c r="I24" s="17">
        <f t="shared" si="0"/>
        <v>650.60005844552882</v>
      </c>
      <c r="J24" s="18">
        <f t="shared" si="1"/>
        <v>537.63400000000001</v>
      </c>
      <c r="K24" s="19">
        <v>184.67</v>
      </c>
      <c r="L24" s="19">
        <v>167.523</v>
      </c>
      <c r="M24" s="19">
        <v>185.441</v>
      </c>
      <c r="N24" s="19">
        <f t="shared" si="2"/>
        <v>112.9660584455288</v>
      </c>
      <c r="O24" s="20">
        <f>102.819675766943-3.352</f>
        <v>99.467675766943003</v>
      </c>
      <c r="P24" s="20">
        <v>8.0694857258942747</v>
      </c>
      <c r="Q24" s="20">
        <v>5.4288969526915336</v>
      </c>
      <c r="R24" s="20">
        <v>55.617450132818632</v>
      </c>
      <c r="S24" s="20">
        <v>6.8409999999999993</v>
      </c>
      <c r="T24" s="20">
        <v>7.4380452322054156</v>
      </c>
      <c r="U24" s="20">
        <v>41.33840490061322</v>
      </c>
      <c r="V24" s="20">
        <f t="shared" si="5"/>
        <v>410.17901250945772</v>
      </c>
      <c r="W24" s="20">
        <v>63.243178663586185</v>
      </c>
      <c r="X24" s="20">
        <v>132.35663128572858</v>
      </c>
      <c r="Y24" s="20">
        <v>214.57920256014299</v>
      </c>
      <c r="Z24" s="44"/>
    </row>
    <row r="25" spans="1:26" ht="25.5" customHeight="1">
      <c r="A25" s="13"/>
      <c r="B25" s="13"/>
      <c r="C25" s="13"/>
      <c r="D25" s="13"/>
      <c r="E25" s="24" t="s">
        <v>47</v>
      </c>
      <c r="F25" s="42"/>
      <c r="G25" s="17">
        <f t="shared" si="3"/>
        <v>1808.4015151284216</v>
      </c>
      <c r="H25" s="17">
        <f t="shared" si="4"/>
        <v>823.17425054375792</v>
      </c>
      <c r="I25" s="17">
        <f t="shared" si="0"/>
        <v>423.35016654230037</v>
      </c>
      <c r="J25" s="18">
        <f t="shared" si="1"/>
        <v>195.423</v>
      </c>
      <c r="K25" s="19">
        <v>78.864000000000004</v>
      </c>
      <c r="L25" s="19">
        <v>57.617999999999995</v>
      </c>
      <c r="M25" s="19">
        <v>58.941000000000003</v>
      </c>
      <c r="N25" s="19">
        <f t="shared" si="2"/>
        <v>227.92716654230037</v>
      </c>
      <c r="O25" s="20">
        <v>79.947783079276249</v>
      </c>
      <c r="P25" s="20">
        <f>66.4516+1.349</f>
        <v>67.800600000000003</v>
      </c>
      <c r="Q25" s="20">
        <v>80.178783463024089</v>
      </c>
      <c r="R25" s="20">
        <v>399.82408400145755</v>
      </c>
      <c r="S25" s="20">
        <v>210.001</v>
      </c>
      <c r="T25" s="20">
        <v>87.290888241267751</v>
      </c>
      <c r="U25" s="20">
        <v>102.53219576018981</v>
      </c>
      <c r="V25" s="20">
        <f t="shared" si="5"/>
        <v>985.22726458466354</v>
      </c>
      <c r="W25" s="20">
        <v>126.70293712124426</v>
      </c>
      <c r="X25" s="20">
        <v>201.30904299303322</v>
      </c>
      <c r="Y25" s="20">
        <v>657.215284470386</v>
      </c>
      <c r="Z25" s="44"/>
    </row>
    <row r="26" spans="1:26" ht="25.5">
      <c r="A26" s="13"/>
      <c r="B26" s="13"/>
      <c r="C26" s="13"/>
      <c r="D26" s="13"/>
      <c r="E26" s="24" t="s">
        <v>48</v>
      </c>
      <c r="F26" s="42"/>
      <c r="G26" s="17">
        <f t="shared" si="3"/>
        <v>1220.7680566705412</v>
      </c>
      <c r="H26" s="17">
        <f t="shared" si="4"/>
        <v>285.40700240600034</v>
      </c>
      <c r="I26" s="17">
        <f t="shared" si="0"/>
        <v>239.43998545059333</v>
      </c>
      <c r="J26" s="18">
        <f t="shared" si="1"/>
        <v>108.93700000000001</v>
      </c>
      <c r="K26" s="19">
        <v>57.207000000000008</v>
      </c>
      <c r="L26" s="19">
        <v>16.747</v>
      </c>
      <c r="M26" s="19">
        <v>34.982999999999997</v>
      </c>
      <c r="N26" s="19">
        <f t="shared" si="2"/>
        <v>130.50298545059331</v>
      </c>
      <c r="O26" s="20">
        <v>57.391529504106565</v>
      </c>
      <c r="P26" s="20">
        <v>8.8081125974867671</v>
      </c>
      <c r="Q26" s="20">
        <f>65.396343349-1.093</f>
        <v>64.303343349000002</v>
      </c>
      <c r="R26" s="20">
        <v>45.967016955407018</v>
      </c>
      <c r="S26" s="20">
        <v>8.8600000000000065</v>
      </c>
      <c r="T26" s="20">
        <v>28.781999999999996</v>
      </c>
      <c r="U26" s="20">
        <v>8.3250169554070137</v>
      </c>
      <c r="V26" s="20">
        <f t="shared" si="5"/>
        <v>935.36105426454094</v>
      </c>
      <c r="W26" s="20">
        <v>291.50032384367626</v>
      </c>
      <c r="X26" s="20">
        <v>231.31516529206772</v>
      </c>
      <c r="Y26" s="20">
        <v>412.54556512879697</v>
      </c>
      <c r="Z26" s="44"/>
    </row>
    <row r="27" spans="1:26" ht="38.25">
      <c r="A27" s="13"/>
      <c r="B27" s="13"/>
      <c r="C27" s="13"/>
      <c r="D27" s="13"/>
      <c r="E27" s="24" t="s">
        <v>49</v>
      </c>
      <c r="F27" s="42"/>
      <c r="G27" s="17">
        <f t="shared" si="3"/>
        <v>352.31889794509692</v>
      </c>
      <c r="H27" s="17">
        <f t="shared" si="4"/>
        <v>136.32674100561832</v>
      </c>
      <c r="I27" s="17">
        <f t="shared" si="0"/>
        <v>97.416741005618306</v>
      </c>
      <c r="J27" s="18">
        <f t="shared" si="1"/>
        <v>71.016999999999996</v>
      </c>
      <c r="K27" s="19">
        <v>16.544</v>
      </c>
      <c r="L27" s="19">
        <v>22.081</v>
      </c>
      <c r="M27" s="19">
        <v>32.392000000000003</v>
      </c>
      <c r="N27" s="19">
        <f t="shared" si="2"/>
        <v>26.39974100561831</v>
      </c>
      <c r="O27" s="20">
        <v>15.705</v>
      </c>
      <c r="P27" s="20">
        <v>7.6619999999999999</v>
      </c>
      <c r="Q27" s="20">
        <v>3.0327410056183095</v>
      </c>
      <c r="R27" s="20">
        <v>38.909999999999997</v>
      </c>
      <c r="S27" s="20">
        <v>14.643000000000001</v>
      </c>
      <c r="T27" s="20">
        <v>0</v>
      </c>
      <c r="U27" s="20">
        <v>24.266999999999992</v>
      </c>
      <c r="V27" s="20">
        <f t="shared" si="5"/>
        <v>215.9921569394786</v>
      </c>
      <c r="W27" s="25">
        <v>114.71826299207851</v>
      </c>
      <c r="X27" s="20">
        <v>91.323870938037544</v>
      </c>
      <c r="Y27" s="20">
        <v>9.9500230093625586</v>
      </c>
      <c r="Z27" s="44"/>
    </row>
    <row r="28" spans="1:26" ht="25.5" customHeight="1">
      <c r="A28" s="13"/>
      <c r="B28" s="13"/>
      <c r="C28" s="13"/>
      <c r="D28" s="13"/>
      <c r="E28" s="24" t="s">
        <v>50</v>
      </c>
      <c r="F28" s="42"/>
      <c r="G28" s="17">
        <f t="shared" si="3"/>
        <v>2104.3783800000001</v>
      </c>
      <c r="H28" s="17">
        <f t="shared" si="4"/>
        <v>1611.78072</v>
      </c>
      <c r="I28" s="17">
        <f t="shared" si="0"/>
        <v>1094.6690000000001</v>
      </c>
      <c r="J28" s="18">
        <f t="shared" si="1"/>
        <v>556.40200000000004</v>
      </c>
      <c r="K28" s="19">
        <v>187.154</v>
      </c>
      <c r="L28" s="19">
        <v>186.37</v>
      </c>
      <c r="M28" s="19">
        <v>182.87799999999999</v>
      </c>
      <c r="N28" s="19">
        <f t="shared" si="2"/>
        <v>538.26700000000005</v>
      </c>
      <c r="O28" s="26">
        <v>181.99600000000001</v>
      </c>
      <c r="P28" s="26">
        <v>179.809</v>
      </c>
      <c r="Q28" s="26">
        <v>176.46199999999999</v>
      </c>
      <c r="R28" s="26">
        <v>517.11171999999988</v>
      </c>
      <c r="S28" s="26">
        <v>175.43600000000001</v>
      </c>
      <c r="T28" s="26">
        <v>172.18481</v>
      </c>
      <c r="U28" s="26">
        <v>169.49090999999987</v>
      </c>
      <c r="V28" s="20">
        <f t="shared" si="5"/>
        <v>492.59766000000002</v>
      </c>
      <c r="W28" s="26">
        <v>167.30452</v>
      </c>
      <c r="X28" s="26">
        <v>162.36114000000001</v>
      </c>
      <c r="Y28" s="26">
        <v>162.93199999999999</v>
      </c>
      <c r="Z28" s="44"/>
    </row>
    <row r="29" spans="1:26" ht="25.5" customHeight="1">
      <c r="A29" s="13"/>
      <c r="B29" s="13"/>
      <c r="C29" s="13"/>
      <c r="D29" s="13"/>
      <c r="E29" s="24" t="s">
        <v>51</v>
      </c>
      <c r="F29" s="42"/>
      <c r="G29" s="17">
        <f t="shared" si="3"/>
        <v>5112.5724227291757</v>
      </c>
      <c r="H29" s="17">
        <f t="shared" si="4"/>
        <v>3263.5265019083272</v>
      </c>
      <c r="I29" s="17">
        <f t="shared" si="0"/>
        <v>2241.2598189095761</v>
      </c>
      <c r="J29" s="18">
        <f t="shared" si="1"/>
        <v>1167.732</v>
      </c>
      <c r="K29" s="19">
        <v>395.61099999999999</v>
      </c>
      <c r="L29" s="19">
        <v>390.63</v>
      </c>
      <c r="M29" s="19">
        <v>381.49100000000004</v>
      </c>
      <c r="N29" s="19">
        <f t="shared" si="2"/>
        <v>1073.5278189095759</v>
      </c>
      <c r="O29" s="26">
        <f>971.596818909576-600</f>
        <v>371.59681890957597</v>
      </c>
      <c r="P29" s="26">
        <f>971.65-608</f>
        <v>363.65</v>
      </c>
      <c r="Q29" s="26">
        <f>978.521-640.24</f>
        <v>338.28099999999995</v>
      </c>
      <c r="R29" s="26">
        <v>1022.2666829987513</v>
      </c>
      <c r="S29" s="26">
        <v>343.63900000000001</v>
      </c>
      <c r="T29" s="26">
        <v>343.02053999999998</v>
      </c>
      <c r="U29" s="26">
        <v>335.60714299875133</v>
      </c>
      <c r="V29" s="20">
        <f t="shared" si="5"/>
        <v>1849.0459208208481</v>
      </c>
      <c r="W29" s="26">
        <v>349.21792987242975</v>
      </c>
      <c r="X29" s="26">
        <v>534.8424125739183</v>
      </c>
      <c r="Y29" s="26">
        <v>964.98557837449994</v>
      </c>
      <c r="Z29" s="44"/>
    </row>
    <row r="30" spans="1:26" ht="38.25">
      <c r="A30" s="13"/>
      <c r="B30" s="13"/>
      <c r="C30" s="13"/>
      <c r="D30" s="13"/>
      <c r="E30" s="21" t="s">
        <v>52</v>
      </c>
      <c r="F30" s="42"/>
      <c r="G30" s="17">
        <f t="shared" si="3"/>
        <v>55.631999999999991</v>
      </c>
      <c r="H30" s="17">
        <f t="shared" si="4"/>
        <v>49.276999999999994</v>
      </c>
      <c r="I30" s="17">
        <f t="shared" si="0"/>
        <v>34.000999999999998</v>
      </c>
      <c r="J30" s="18">
        <f t="shared" si="1"/>
        <v>17</v>
      </c>
      <c r="K30" s="19">
        <v>5.6660000000000004</v>
      </c>
      <c r="L30" s="19">
        <v>5.6669999999999998</v>
      </c>
      <c r="M30" s="19">
        <v>5.6669999999999998</v>
      </c>
      <c r="N30" s="19">
        <f t="shared" si="2"/>
        <v>17.000999999999998</v>
      </c>
      <c r="O30" s="19">
        <v>5.6669999999999998</v>
      </c>
      <c r="P30" s="19">
        <v>5.6669999999999998</v>
      </c>
      <c r="Q30" s="19">
        <v>5.6669999999999998</v>
      </c>
      <c r="R30" s="19">
        <v>15.275999999999996</v>
      </c>
      <c r="S30" s="19">
        <v>5.0919999999999996</v>
      </c>
      <c r="T30" s="19">
        <v>5.0919999999999996</v>
      </c>
      <c r="U30" s="19">
        <v>5.091999999999997</v>
      </c>
      <c r="V30" s="20">
        <f t="shared" si="5"/>
        <v>6.3550000000000004</v>
      </c>
      <c r="W30" s="19">
        <v>2.1179999999999999</v>
      </c>
      <c r="X30" s="19">
        <v>2.1179999999999999</v>
      </c>
      <c r="Y30" s="19">
        <v>2.1190000000000002</v>
      </c>
      <c r="Z30" s="44"/>
    </row>
    <row r="31" spans="1:26" ht="25.5" customHeight="1">
      <c r="A31" s="13"/>
      <c r="B31" s="13"/>
      <c r="C31" s="13"/>
      <c r="D31" s="13"/>
      <c r="E31" s="22" t="s">
        <v>53</v>
      </c>
      <c r="F31" s="42"/>
      <c r="G31" s="17">
        <f t="shared" si="3"/>
        <v>99.39</v>
      </c>
      <c r="H31" s="17">
        <f t="shared" si="4"/>
        <v>42.225000000000001</v>
      </c>
      <c r="I31" s="17">
        <f t="shared" si="0"/>
        <v>10.643000000000001</v>
      </c>
      <c r="J31" s="18">
        <f t="shared" si="1"/>
        <v>5.3209999999999997</v>
      </c>
      <c r="K31" s="19">
        <v>1.774</v>
      </c>
      <c r="L31" s="19">
        <v>1.774</v>
      </c>
      <c r="M31" s="19">
        <v>1.7729999999999999</v>
      </c>
      <c r="N31" s="19">
        <f t="shared" si="2"/>
        <v>5.3220000000000001</v>
      </c>
      <c r="O31" s="19">
        <v>1.774</v>
      </c>
      <c r="P31" s="19">
        <v>1.774</v>
      </c>
      <c r="Q31" s="19">
        <v>1.774</v>
      </c>
      <c r="R31" s="19">
        <v>31.582000000000001</v>
      </c>
      <c r="S31" s="19">
        <v>3.778</v>
      </c>
      <c r="T31" s="19">
        <v>13.902000000000001</v>
      </c>
      <c r="U31" s="19">
        <v>13.902000000000001</v>
      </c>
      <c r="V31" s="20">
        <f t="shared" si="5"/>
        <v>57.164999999999999</v>
      </c>
      <c r="W31" s="19">
        <v>19.055</v>
      </c>
      <c r="X31" s="19">
        <v>19.055</v>
      </c>
      <c r="Y31" s="19">
        <v>19.055</v>
      </c>
      <c r="Z31" s="44"/>
    </row>
    <row r="32" spans="1:26" ht="25.5" customHeight="1">
      <c r="A32" s="13"/>
      <c r="B32" s="13"/>
      <c r="C32" s="13"/>
      <c r="D32" s="13"/>
      <c r="E32" s="22" t="s">
        <v>54</v>
      </c>
      <c r="F32" s="42"/>
      <c r="G32" s="17">
        <f t="shared" si="3"/>
        <v>243.98902126487224</v>
      </c>
      <c r="H32" s="17">
        <f t="shared" si="4"/>
        <v>192.80657938100001</v>
      </c>
      <c r="I32" s="17">
        <f t="shared" si="0"/>
        <v>120.55057938100001</v>
      </c>
      <c r="J32" s="18">
        <f t="shared" si="1"/>
        <v>61.343000000000004</v>
      </c>
      <c r="K32" s="19">
        <v>22.594999999999999</v>
      </c>
      <c r="L32" s="19">
        <v>21.558</v>
      </c>
      <c r="M32" s="19">
        <v>17.190000000000001</v>
      </c>
      <c r="N32" s="19">
        <f t="shared" si="2"/>
        <v>59.207579381000002</v>
      </c>
      <c r="O32" s="20">
        <f>25.943313881-6.841</f>
        <v>19.102313881000001</v>
      </c>
      <c r="P32" s="20">
        <f>26.83395-6.841</f>
        <v>19.99295</v>
      </c>
      <c r="Q32" s="20">
        <f>26.9543155-6.842</f>
        <v>20.112315500000001</v>
      </c>
      <c r="R32" s="20">
        <v>72.256</v>
      </c>
      <c r="S32" s="20">
        <v>20.504999999999999</v>
      </c>
      <c r="T32" s="20">
        <v>19.225999999999999</v>
      </c>
      <c r="U32" s="20">
        <v>32.525000000000006</v>
      </c>
      <c r="V32" s="20">
        <f t="shared" si="5"/>
        <v>51.182441883872215</v>
      </c>
      <c r="W32" s="20">
        <v>17.612922216190164</v>
      </c>
      <c r="X32" s="20">
        <v>13.175912127270033</v>
      </c>
      <c r="Y32" s="20">
        <v>20.393607540412017</v>
      </c>
      <c r="Z32" s="44"/>
    </row>
    <row r="33" spans="1:26" ht="25.5">
      <c r="A33" s="13"/>
      <c r="B33" s="13"/>
      <c r="C33" s="13"/>
      <c r="D33" s="13"/>
      <c r="E33" s="22" t="s">
        <v>55</v>
      </c>
      <c r="F33" s="42"/>
      <c r="G33" s="17">
        <f t="shared" si="3"/>
        <v>32.718996720832429</v>
      </c>
      <c r="H33" s="17">
        <f t="shared" si="4"/>
        <v>28.839189570082866</v>
      </c>
      <c r="I33" s="17">
        <f t="shared" si="0"/>
        <v>19.309189570082864</v>
      </c>
      <c r="J33" s="18">
        <f t="shared" si="1"/>
        <v>9.8889999999999993</v>
      </c>
      <c r="K33" s="19">
        <v>3.383</v>
      </c>
      <c r="L33" s="19">
        <v>3.3149999999999999</v>
      </c>
      <c r="M33" s="19">
        <v>3.1909999999999998</v>
      </c>
      <c r="N33" s="19">
        <f t="shared" si="2"/>
        <v>9.4201895700828668</v>
      </c>
      <c r="O33" s="20">
        <v>3.22</v>
      </c>
      <c r="P33" s="20">
        <v>3.110600333312783</v>
      </c>
      <c r="Q33" s="20">
        <v>3.0895892367700841</v>
      </c>
      <c r="R33" s="20">
        <v>9.5300000000000011</v>
      </c>
      <c r="S33" s="20">
        <v>3.105</v>
      </c>
      <c r="T33" s="20">
        <v>3.158895805548608</v>
      </c>
      <c r="U33" s="20">
        <v>3.2661041944513927</v>
      </c>
      <c r="V33" s="20">
        <f t="shared" si="5"/>
        <v>3.8798071507495613</v>
      </c>
      <c r="W33" s="20">
        <v>1.313922249116483</v>
      </c>
      <c r="X33" s="20">
        <v>1.3244916303454066</v>
      </c>
      <c r="Y33" s="20">
        <v>1.2413932712876714</v>
      </c>
      <c r="Z33" s="44"/>
    </row>
    <row r="34" spans="1:26">
      <c r="A34" s="13"/>
      <c r="B34" s="13"/>
      <c r="C34" s="13"/>
      <c r="D34" s="13"/>
      <c r="E34" s="22" t="s">
        <v>56</v>
      </c>
      <c r="F34" s="42"/>
      <c r="G34" s="17">
        <f t="shared" si="3"/>
        <v>21.259799999999998</v>
      </c>
      <c r="H34" s="17"/>
      <c r="I34" s="17"/>
      <c r="J34" s="18"/>
      <c r="K34" s="19"/>
      <c r="L34" s="19"/>
      <c r="M34" s="19"/>
      <c r="N34" s="19"/>
      <c r="O34" s="20"/>
      <c r="P34" s="20"/>
      <c r="Q34" s="20"/>
      <c r="R34" s="20"/>
      <c r="S34" s="20"/>
      <c r="T34" s="20"/>
      <c r="U34" s="20"/>
      <c r="V34" s="20">
        <f t="shared" si="5"/>
        <v>21.259799999999998</v>
      </c>
      <c r="W34" s="20">
        <v>7.0865999999999998</v>
      </c>
      <c r="X34" s="20">
        <v>7.0865999999999998</v>
      </c>
      <c r="Y34" s="20">
        <v>7.0865999999999998</v>
      </c>
      <c r="Z34" s="44"/>
    </row>
    <row r="35" spans="1:26" ht="21.75" customHeight="1">
      <c r="A35" s="13"/>
      <c r="B35" s="13"/>
      <c r="C35" s="13"/>
      <c r="D35" s="13"/>
      <c r="E35" s="24" t="s">
        <v>57</v>
      </c>
      <c r="F35" s="42"/>
      <c r="G35" s="17">
        <f t="shared" si="3"/>
        <v>237.23979</v>
      </c>
      <c r="H35" s="17">
        <v>0</v>
      </c>
      <c r="I35" s="17"/>
      <c r="J35" s="18"/>
      <c r="K35" s="19"/>
      <c r="L35" s="19"/>
      <c r="M35" s="19"/>
      <c r="N35" s="19"/>
      <c r="O35" s="20"/>
      <c r="P35" s="20"/>
      <c r="Q35" s="20"/>
      <c r="R35" s="20"/>
      <c r="S35" s="20"/>
      <c r="T35" s="20"/>
      <c r="U35" s="20"/>
      <c r="V35" s="20">
        <f t="shared" si="5"/>
        <v>237.23979</v>
      </c>
      <c r="W35" s="20">
        <v>71.426749999999998</v>
      </c>
      <c r="X35" s="20">
        <v>154.83000000000001</v>
      </c>
      <c r="Y35" s="20">
        <v>10.983040000000001</v>
      </c>
      <c r="Z35" s="44"/>
    </row>
    <row r="36" spans="1:26" ht="25.5" customHeight="1">
      <c r="A36" s="13"/>
      <c r="B36" s="13"/>
      <c r="C36" s="13"/>
      <c r="D36" s="13"/>
      <c r="E36" s="24" t="s">
        <v>58</v>
      </c>
      <c r="F36" s="42"/>
      <c r="G36" s="17">
        <f t="shared" si="3"/>
        <v>89.433999999999997</v>
      </c>
      <c r="H36" s="17">
        <f t="shared" si="4"/>
        <v>3.8899999999999997</v>
      </c>
      <c r="I36" s="17">
        <f t="shared" si="0"/>
        <v>3.8899999999999997</v>
      </c>
      <c r="J36" s="18">
        <f t="shared" si="1"/>
        <v>2.2879999999999998</v>
      </c>
      <c r="K36" s="19">
        <v>0</v>
      </c>
      <c r="L36" s="19">
        <v>2.2879999999999998</v>
      </c>
      <c r="M36" s="19">
        <v>0</v>
      </c>
      <c r="N36" s="19">
        <f t="shared" si="2"/>
        <v>1.6020000000000001</v>
      </c>
      <c r="O36" s="26"/>
      <c r="P36" s="27">
        <v>1.6020000000000001</v>
      </c>
      <c r="Q36" s="27"/>
      <c r="R36" s="27">
        <v>0</v>
      </c>
      <c r="S36" s="27">
        <v>0</v>
      </c>
      <c r="T36" s="27">
        <v>0</v>
      </c>
      <c r="U36" s="27">
        <v>0</v>
      </c>
      <c r="V36" s="20">
        <f t="shared" si="5"/>
        <v>85.543999999999997</v>
      </c>
      <c r="W36" s="27">
        <v>0</v>
      </c>
      <c r="X36" s="27">
        <v>60.487000000000002</v>
      </c>
      <c r="Y36" s="27">
        <v>25.056999999999999</v>
      </c>
      <c r="Z36" s="44"/>
    </row>
    <row r="37" spans="1:26" ht="25.5">
      <c r="A37" s="13"/>
      <c r="B37" s="13"/>
      <c r="C37" s="13"/>
      <c r="D37" s="13"/>
      <c r="E37" s="24" t="s">
        <v>59</v>
      </c>
      <c r="F37" s="42"/>
      <c r="G37" s="17">
        <f t="shared" si="3"/>
        <v>4456.0463200000004</v>
      </c>
      <c r="H37" s="17">
        <f t="shared" si="4"/>
        <v>159.94291999999999</v>
      </c>
      <c r="I37" s="17">
        <f t="shared" si="0"/>
        <v>117.46691999999999</v>
      </c>
      <c r="J37" s="18">
        <f t="shared" si="1"/>
        <v>46.957000000000001</v>
      </c>
      <c r="K37" s="19">
        <v>0</v>
      </c>
      <c r="L37" s="19">
        <v>0</v>
      </c>
      <c r="M37" s="19">
        <v>46.957000000000001</v>
      </c>
      <c r="N37" s="19">
        <f t="shared" si="2"/>
        <v>70.509919999999994</v>
      </c>
      <c r="O37" s="26">
        <v>2.1805099999999999</v>
      </c>
      <c r="P37" s="26">
        <v>0</v>
      </c>
      <c r="Q37" s="26">
        <v>68.329409999999996</v>
      </c>
      <c r="R37" s="26">
        <v>42.475999999999999</v>
      </c>
      <c r="S37" s="26">
        <v>42.475999999999999</v>
      </c>
      <c r="T37" s="26">
        <v>0</v>
      </c>
      <c r="U37" s="26">
        <v>0</v>
      </c>
      <c r="V37" s="20">
        <f t="shared" si="5"/>
        <v>4296.1034</v>
      </c>
      <c r="W37" s="26">
        <v>4246.56376</v>
      </c>
      <c r="X37" s="26">
        <v>23.089829999999999</v>
      </c>
      <c r="Y37" s="26">
        <v>26.449809999999999</v>
      </c>
      <c r="Z37" s="44"/>
    </row>
    <row r="38" spans="1:26" ht="25.5">
      <c r="A38" s="13"/>
      <c r="B38" s="13"/>
      <c r="C38" s="13"/>
      <c r="D38" s="13"/>
      <c r="E38" s="24" t="s">
        <v>60</v>
      </c>
      <c r="F38" s="42"/>
      <c r="G38" s="17">
        <f t="shared" si="3"/>
        <v>2699.6047451961076</v>
      </c>
      <c r="H38" s="17">
        <f t="shared" si="4"/>
        <v>1352.1541559560012</v>
      </c>
      <c r="I38" s="17">
        <f t="shared" si="0"/>
        <v>284.44027379358539</v>
      </c>
      <c r="J38" s="18">
        <f t="shared" si="1"/>
        <v>192.666</v>
      </c>
      <c r="K38" s="19">
        <v>120.45100000000001</v>
      </c>
      <c r="L38" s="19">
        <v>19.378</v>
      </c>
      <c r="M38" s="19">
        <v>52.837000000000003</v>
      </c>
      <c r="N38" s="19">
        <f t="shared" si="2"/>
        <v>91.774273793585394</v>
      </c>
      <c r="O38" s="26">
        <v>10.073273793585399</v>
      </c>
      <c r="P38" s="26">
        <v>0</v>
      </c>
      <c r="Q38" s="26">
        <v>81.700999999999993</v>
      </c>
      <c r="R38" s="26">
        <v>1067.7138821624158</v>
      </c>
      <c r="S38" s="26">
        <v>100.761</v>
      </c>
      <c r="T38" s="26">
        <v>32.136596556936567</v>
      </c>
      <c r="U38" s="26">
        <v>934.81628560547927</v>
      </c>
      <c r="V38" s="20">
        <f t="shared" si="5"/>
        <v>1347.4505892401064</v>
      </c>
      <c r="W38" s="26">
        <v>526.61035846184541</v>
      </c>
      <c r="X38" s="26">
        <v>663.12133798179684</v>
      </c>
      <c r="Y38" s="26">
        <v>157.71889279646422</v>
      </c>
      <c r="Z38" s="44"/>
    </row>
    <row r="39" spans="1:26" ht="25.5">
      <c r="A39" s="13"/>
      <c r="B39" s="13"/>
      <c r="C39" s="13"/>
      <c r="D39" s="13"/>
      <c r="E39" s="21" t="s">
        <v>61</v>
      </c>
      <c r="F39" s="42"/>
      <c r="G39" s="17">
        <f t="shared" si="3"/>
        <v>1628.79955</v>
      </c>
      <c r="H39" s="17">
        <f t="shared" si="4"/>
        <v>388.04955000000001</v>
      </c>
      <c r="I39" s="17">
        <f t="shared" si="0"/>
        <v>164.33250000000001</v>
      </c>
      <c r="J39" s="18">
        <f t="shared" si="1"/>
        <v>0</v>
      </c>
      <c r="K39" s="19">
        <v>0</v>
      </c>
      <c r="L39" s="19">
        <v>0</v>
      </c>
      <c r="M39" s="19">
        <v>0</v>
      </c>
      <c r="N39" s="19">
        <f t="shared" si="2"/>
        <v>164.33250000000001</v>
      </c>
      <c r="O39" s="20">
        <v>0</v>
      </c>
      <c r="P39" s="20">
        <v>0</v>
      </c>
      <c r="Q39" s="20">
        <v>164.33250000000001</v>
      </c>
      <c r="R39" s="20">
        <v>223.71705</v>
      </c>
      <c r="S39" s="20">
        <v>223.71700000000001</v>
      </c>
      <c r="T39" s="20">
        <v>0</v>
      </c>
      <c r="U39" s="20">
        <v>4.9999999987448973E-5</v>
      </c>
      <c r="V39" s="20">
        <f t="shared" si="5"/>
        <v>1240.75</v>
      </c>
      <c r="W39" s="20">
        <v>1240.75</v>
      </c>
      <c r="X39" s="20">
        <v>0</v>
      </c>
      <c r="Y39" s="20">
        <v>0</v>
      </c>
      <c r="Z39" s="44"/>
    </row>
    <row r="40" spans="1:26" ht="25.5" customHeight="1">
      <c r="A40" s="13"/>
      <c r="B40" s="13"/>
      <c r="C40" s="13"/>
      <c r="D40" s="13"/>
      <c r="E40" s="21" t="s">
        <v>62</v>
      </c>
      <c r="F40" s="42"/>
      <c r="G40" s="17">
        <f t="shared" si="3"/>
        <v>879.07296680689046</v>
      </c>
      <c r="H40" s="17">
        <f t="shared" si="4"/>
        <v>602.08645134791595</v>
      </c>
      <c r="I40" s="17">
        <f t="shared" si="0"/>
        <v>397.74964611785362</v>
      </c>
      <c r="J40" s="18">
        <f t="shared" si="1"/>
        <v>194.33199999999999</v>
      </c>
      <c r="K40" s="19">
        <v>70.27</v>
      </c>
      <c r="L40" s="19">
        <v>60.174999999999997</v>
      </c>
      <c r="M40" s="19">
        <v>63.886999999999993</v>
      </c>
      <c r="N40" s="19">
        <f t="shared" si="2"/>
        <v>203.41764611785362</v>
      </c>
      <c r="O40" s="20">
        <v>73.391255746515768</v>
      </c>
      <c r="P40" s="20">
        <v>61.931631645332153</v>
      </c>
      <c r="Q40" s="20">
        <f>67.2857587260057+0.809</f>
        <v>68.094758726005693</v>
      </c>
      <c r="R40" s="20">
        <v>204.33680523006231</v>
      </c>
      <c r="S40" s="20">
        <v>80.406999999999996</v>
      </c>
      <c r="T40" s="20">
        <v>65.021098133974135</v>
      </c>
      <c r="U40" s="20">
        <v>58.908707096088186</v>
      </c>
      <c r="V40" s="20">
        <f t="shared" si="5"/>
        <v>276.98651545897445</v>
      </c>
      <c r="W40" s="20">
        <v>105.66008730209279</v>
      </c>
      <c r="X40" s="20">
        <v>80.598846197879425</v>
      </c>
      <c r="Y40" s="20">
        <v>90.727581959002222</v>
      </c>
      <c r="Z40" s="44"/>
    </row>
    <row r="41" spans="1:26" ht="25.5" customHeight="1">
      <c r="A41" s="13"/>
      <c r="B41" s="13"/>
      <c r="C41" s="13"/>
      <c r="D41" s="13"/>
      <c r="E41" s="21" t="s">
        <v>63</v>
      </c>
      <c r="F41" s="42"/>
      <c r="G41" s="17">
        <f t="shared" si="3"/>
        <v>2443.7568846103559</v>
      </c>
      <c r="H41" s="17">
        <f t="shared" si="4"/>
        <v>1861.9739759022189</v>
      </c>
      <c r="I41" s="17">
        <f t="shared" si="0"/>
        <v>1244.669787863324</v>
      </c>
      <c r="J41" s="18">
        <f t="shared" si="1"/>
        <v>635.11099999999999</v>
      </c>
      <c r="K41" s="19">
        <v>216.56900000000002</v>
      </c>
      <c r="L41" s="19">
        <v>215.46599999999998</v>
      </c>
      <c r="M41" s="19">
        <v>203.07599999999999</v>
      </c>
      <c r="N41" s="19">
        <f t="shared" si="2"/>
        <v>609.55878786332391</v>
      </c>
      <c r="O41" s="20">
        <v>194.20228950971591</v>
      </c>
      <c r="P41" s="20">
        <v>196.21560396218794</v>
      </c>
      <c r="Q41" s="20">
        <f>218.00289439142+1.138</f>
        <v>219.14089439142001</v>
      </c>
      <c r="R41" s="20">
        <v>617.30418803889484</v>
      </c>
      <c r="S41" s="20">
        <v>200.97200000000001</v>
      </c>
      <c r="T41" s="20">
        <v>211.02258333631599</v>
      </c>
      <c r="U41" s="20">
        <v>205.30960470257887</v>
      </c>
      <c r="V41" s="20">
        <f t="shared" si="5"/>
        <v>581.78290870813703</v>
      </c>
      <c r="W41" s="20">
        <v>178.33532321350935</v>
      </c>
      <c r="X41" s="20">
        <v>206.81009339640272</v>
      </c>
      <c r="Y41" s="20">
        <v>196.63749209822493</v>
      </c>
      <c r="Z41" s="44"/>
    </row>
    <row r="42" spans="1:26" ht="25.5">
      <c r="A42" s="13"/>
      <c r="B42" s="13"/>
      <c r="C42" s="13"/>
      <c r="D42" s="13"/>
      <c r="E42" s="22" t="s">
        <v>64</v>
      </c>
      <c r="F42" s="42"/>
      <c r="G42" s="17">
        <f t="shared" si="3"/>
        <v>535.74122078742289</v>
      </c>
      <c r="H42" s="17">
        <f t="shared" si="4"/>
        <v>392.86532292520326</v>
      </c>
      <c r="I42" s="17">
        <f t="shared" si="0"/>
        <v>259.33047812123931</v>
      </c>
      <c r="J42" s="18">
        <f t="shared" si="1"/>
        <v>126.745</v>
      </c>
      <c r="K42" s="19">
        <v>54.176000000000002</v>
      </c>
      <c r="L42" s="19">
        <v>36.695</v>
      </c>
      <c r="M42" s="19">
        <v>35.873999999999995</v>
      </c>
      <c r="N42" s="19">
        <f t="shared" si="2"/>
        <v>132.5854781212393</v>
      </c>
      <c r="O42" s="20">
        <v>66.154020926653757</v>
      </c>
      <c r="P42" s="20">
        <v>20.568952794585549</v>
      </c>
      <c r="Q42" s="20">
        <f>49.0975044-3.235</f>
        <v>45.862504399999999</v>
      </c>
      <c r="R42" s="20">
        <v>133.53484480396398</v>
      </c>
      <c r="S42" s="20">
        <v>38.185000000000002</v>
      </c>
      <c r="T42" s="20">
        <v>36.098960217826075</v>
      </c>
      <c r="U42" s="20">
        <v>59.250884586137907</v>
      </c>
      <c r="V42" s="20">
        <f t="shared" si="5"/>
        <v>142.87589786221969</v>
      </c>
      <c r="W42" s="20">
        <v>47.3021051510853</v>
      </c>
      <c r="X42" s="20">
        <v>56.928401557779246</v>
      </c>
      <c r="Y42" s="20">
        <v>38.645391153355135</v>
      </c>
      <c r="Z42" s="44"/>
    </row>
    <row r="43" spans="1:26" ht="25.5">
      <c r="A43" s="13"/>
      <c r="B43" s="13"/>
      <c r="C43" s="13"/>
      <c r="D43" s="13"/>
      <c r="E43" s="22" t="s">
        <v>65</v>
      </c>
      <c r="F43" s="42"/>
      <c r="G43" s="17">
        <f t="shared" si="3"/>
        <v>1.9670000000000001</v>
      </c>
      <c r="H43" s="17">
        <f t="shared" si="4"/>
        <v>1.9670000000000001</v>
      </c>
      <c r="I43" s="17">
        <f t="shared" si="0"/>
        <v>0.997</v>
      </c>
      <c r="J43" s="18">
        <f t="shared" si="1"/>
        <v>0.997</v>
      </c>
      <c r="K43" s="19">
        <v>0</v>
      </c>
      <c r="L43" s="19">
        <v>0.253</v>
      </c>
      <c r="M43" s="19">
        <v>0.74399999999999999</v>
      </c>
      <c r="N43" s="19">
        <f t="shared" si="2"/>
        <v>0</v>
      </c>
      <c r="O43" s="20">
        <v>0</v>
      </c>
      <c r="P43" s="20">
        <v>0</v>
      </c>
      <c r="Q43" s="20">
        <v>0</v>
      </c>
      <c r="R43" s="20">
        <v>0.97000000000000008</v>
      </c>
      <c r="S43" s="20">
        <v>0</v>
      </c>
      <c r="T43" s="20">
        <v>0</v>
      </c>
      <c r="U43" s="20">
        <v>0.97000000000000008</v>
      </c>
      <c r="V43" s="20">
        <f t="shared" si="5"/>
        <v>0</v>
      </c>
      <c r="W43" s="20">
        <v>0</v>
      </c>
      <c r="X43" s="20">
        <v>0</v>
      </c>
      <c r="Y43" s="20">
        <v>0</v>
      </c>
      <c r="Z43" s="44"/>
    </row>
    <row r="44" spans="1:26" ht="25.5" customHeight="1">
      <c r="A44" s="13"/>
      <c r="B44" s="13"/>
      <c r="C44" s="13"/>
      <c r="D44" s="13"/>
      <c r="E44" s="22" t="s">
        <v>66</v>
      </c>
      <c r="F44" s="42"/>
      <c r="G44" s="17">
        <f t="shared" si="3"/>
        <v>388.43785372771299</v>
      </c>
      <c r="H44" s="17">
        <f t="shared" si="4"/>
        <v>388.43785372771299</v>
      </c>
      <c r="I44" s="17">
        <f t="shared" si="0"/>
        <v>190.189853727713</v>
      </c>
      <c r="J44" s="18">
        <f t="shared" si="1"/>
        <v>0</v>
      </c>
      <c r="K44" s="19">
        <v>0</v>
      </c>
      <c r="L44" s="19">
        <v>0</v>
      </c>
      <c r="M44" s="19">
        <v>0</v>
      </c>
      <c r="N44" s="19">
        <f t="shared" si="2"/>
        <v>190.189853727713</v>
      </c>
      <c r="O44" s="20">
        <f>202.946853727713-12.757</f>
        <v>190.189853727713</v>
      </c>
      <c r="P44" s="20"/>
      <c r="Q44" s="20"/>
      <c r="R44" s="20">
        <v>198.24800000000002</v>
      </c>
      <c r="S44" s="20">
        <v>0</v>
      </c>
      <c r="T44" s="20">
        <v>0</v>
      </c>
      <c r="U44" s="20">
        <v>198.24800000000002</v>
      </c>
      <c r="V44" s="20">
        <f t="shared" si="5"/>
        <v>0</v>
      </c>
      <c r="W44" s="20">
        <v>0</v>
      </c>
      <c r="X44" s="20">
        <v>0</v>
      </c>
      <c r="Y44" s="20">
        <v>0</v>
      </c>
      <c r="Z44" s="44"/>
    </row>
    <row r="45" spans="1:26" ht="25.5" customHeight="1">
      <c r="A45" s="13"/>
      <c r="B45" s="13"/>
      <c r="C45" s="13"/>
      <c r="D45" s="13"/>
      <c r="E45" s="22" t="s">
        <v>67</v>
      </c>
      <c r="F45" s="42"/>
      <c r="G45" s="17">
        <f t="shared" si="3"/>
        <v>1271.344424793708</v>
      </c>
      <c r="H45" s="17">
        <f t="shared" si="4"/>
        <v>1074.882187873674</v>
      </c>
      <c r="I45" s="17">
        <f t="shared" si="0"/>
        <v>948.66042911323495</v>
      </c>
      <c r="J45" s="18">
        <f t="shared" si="1"/>
        <v>447.31200000000001</v>
      </c>
      <c r="K45" s="19">
        <v>67.01100000000001</v>
      </c>
      <c r="L45" s="19">
        <v>189.738</v>
      </c>
      <c r="M45" s="19">
        <v>190.56299999999999</v>
      </c>
      <c r="N45" s="19">
        <f t="shared" si="2"/>
        <v>501.34842911323494</v>
      </c>
      <c r="O45" s="20">
        <f>83.593259113235+83.3</f>
        <v>166.89325911323499</v>
      </c>
      <c r="P45" s="20">
        <f>127.1976+83.3</f>
        <v>210.49759999999998</v>
      </c>
      <c r="Q45" s="20">
        <f>40.69657+83.261</f>
        <v>123.95757</v>
      </c>
      <c r="R45" s="20">
        <v>126.22175876043895</v>
      </c>
      <c r="S45" s="20">
        <v>19.820999999999998</v>
      </c>
      <c r="T45" s="20">
        <v>40.369020529364434</v>
      </c>
      <c r="U45" s="20">
        <v>66.031738231074513</v>
      </c>
      <c r="V45" s="20">
        <f t="shared" si="5"/>
        <v>196.46223692003394</v>
      </c>
      <c r="W45" s="20">
        <v>21.307292194576107</v>
      </c>
      <c r="X45" s="20">
        <v>37.901882331047879</v>
      </c>
      <c r="Y45" s="20">
        <v>137.25306239440997</v>
      </c>
      <c r="Z45" s="44"/>
    </row>
    <row r="46" spans="1:26" ht="38.25">
      <c r="A46" s="13"/>
      <c r="B46" s="13"/>
      <c r="C46" s="13"/>
      <c r="D46" s="13"/>
      <c r="E46" s="22" t="s">
        <v>68</v>
      </c>
      <c r="F46" s="42"/>
      <c r="G46" s="17">
        <f t="shared" si="3"/>
        <v>288.54968248916941</v>
      </c>
      <c r="H46" s="17">
        <f t="shared" si="4"/>
        <v>263.36882621659367</v>
      </c>
      <c r="I46" s="17">
        <f t="shared" si="0"/>
        <v>172.14959699999997</v>
      </c>
      <c r="J46" s="18">
        <f t="shared" si="1"/>
        <v>48.146000000000001</v>
      </c>
      <c r="K46" s="19">
        <v>8.0850000000000009</v>
      </c>
      <c r="L46" s="19">
        <v>20.88</v>
      </c>
      <c r="M46" s="19">
        <v>19.181000000000001</v>
      </c>
      <c r="N46" s="19">
        <f t="shared" si="2"/>
        <v>124.00359699999998</v>
      </c>
      <c r="O46" s="20">
        <f>16.98865+25</f>
        <v>41.98865</v>
      </c>
      <c r="P46" s="20">
        <f>14.112397+25</f>
        <v>39.112397000000001</v>
      </c>
      <c r="Q46" s="20">
        <f>15.28155+27.621</f>
        <v>42.902549999999998</v>
      </c>
      <c r="R46" s="20">
        <v>91.219229216593718</v>
      </c>
      <c r="S46" s="20">
        <v>29.091999999999999</v>
      </c>
      <c r="T46" s="20">
        <v>20.095866900000001</v>
      </c>
      <c r="U46" s="20">
        <v>42.031362316593714</v>
      </c>
      <c r="V46" s="20">
        <f t="shared" si="5"/>
        <v>25.180856272575724</v>
      </c>
      <c r="W46" s="20">
        <v>11.165764947395498</v>
      </c>
      <c r="X46" s="20">
        <v>7.1869604269713845</v>
      </c>
      <c r="Y46" s="20">
        <v>6.8281308982088404</v>
      </c>
      <c r="Z46" s="44"/>
    </row>
    <row r="47" spans="1:26" ht="25.5">
      <c r="A47" s="13"/>
      <c r="B47" s="13"/>
      <c r="C47" s="13"/>
      <c r="D47" s="13"/>
      <c r="E47" s="22" t="s">
        <v>69</v>
      </c>
      <c r="F47" s="42"/>
      <c r="G47" s="17">
        <f t="shared" si="3"/>
        <v>290.20101305932809</v>
      </c>
      <c r="H47" s="17">
        <f t="shared" si="4"/>
        <v>261.22878305932807</v>
      </c>
      <c r="I47" s="17">
        <f t="shared" si="0"/>
        <v>59.110153725507047</v>
      </c>
      <c r="J47" s="18">
        <f t="shared" si="1"/>
        <v>36.195000000000007</v>
      </c>
      <c r="K47" s="19">
        <v>0</v>
      </c>
      <c r="L47" s="19">
        <v>1.1759999999999999</v>
      </c>
      <c r="M47" s="19">
        <v>35.019000000000005</v>
      </c>
      <c r="N47" s="19">
        <f t="shared" si="2"/>
        <v>22.915153725507039</v>
      </c>
      <c r="O47" s="20">
        <v>0.51361322190723746</v>
      </c>
      <c r="P47" s="20">
        <v>3.5832140285998006</v>
      </c>
      <c r="Q47" s="20">
        <f>22.558326475-3.74</f>
        <v>18.818326474999999</v>
      </c>
      <c r="R47" s="20">
        <v>202.11862933382102</v>
      </c>
      <c r="S47" s="20">
        <v>33.337000000000003</v>
      </c>
      <c r="T47" s="20">
        <v>6.8592700000000004</v>
      </c>
      <c r="U47" s="20">
        <v>161.92235933382102</v>
      </c>
      <c r="V47" s="20">
        <f t="shared" si="5"/>
        <v>28.972230000000003</v>
      </c>
      <c r="W47" s="20">
        <v>6.9066200000000002</v>
      </c>
      <c r="X47" s="20">
        <v>11.957000000000001</v>
      </c>
      <c r="Y47" s="20">
        <v>10.108610000000001</v>
      </c>
      <c r="Z47" s="44"/>
    </row>
    <row r="48" spans="1:26" ht="25.5">
      <c r="A48" s="13"/>
      <c r="B48" s="13"/>
      <c r="C48" s="13"/>
      <c r="D48" s="13"/>
      <c r="E48" s="22" t="s">
        <v>70</v>
      </c>
      <c r="F48" s="42"/>
      <c r="G48" s="17">
        <f t="shared" si="3"/>
        <v>346.23546319767735</v>
      </c>
      <c r="H48" s="17">
        <f t="shared" si="4"/>
        <v>306.09119101300189</v>
      </c>
      <c r="I48" s="17">
        <f t="shared" si="0"/>
        <v>84.899742246517107</v>
      </c>
      <c r="J48" s="18">
        <f t="shared" si="1"/>
        <v>43.063000000000002</v>
      </c>
      <c r="K48" s="19">
        <v>20.131</v>
      </c>
      <c r="L48" s="19">
        <v>14.593</v>
      </c>
      <c r="M48" s="19">
        <v>8.3390000000000004</v>
      </c>
      <c r="N48" s="19">
        <f t="shared" si="2"/>
        <v>41.836742246517105</v>
      </c>
      <c r="O48" s="20">
        <v>7.2805712060074601</v>
      </c>
      <c r="P48" s="20">
        <v>9.3878384605096485</v>
      </c>
      <c r="Q48" s="20">
        <f>26.27933258-1.111</f>
        <v>25.168332579999998</v>
      </c>
      <c r="R48" s="20">
        <v>221.19144876648477</v>
      </c>
      <c r="S48" s="20">
        <v>18.870999999999999</v>
      </c>
      <c r="T48" s="20">
        <v>113.16586926760333</v>
      </c>
      <c r="U48" s="20">
        <v>89.154579498881446</v>
      </c>
      <c r="V48" s="20">
        <f t="shared" si="5"/>
        <v>40.144272184675465</v>
      </c>
      <c r="W48" s="20">
        <v>18.514541978536236</v>
      </c>
      <c r="X48" s="20">
        <v>13.220919065299377</v>
      </c>
      <c r="Y48" s="20">
        <v>8.40881114083985</v>
      </c>
      <c r="Z48" s="44"/>
    </row>
    <row r="49" spans="1:26" ht="25.5" customHeight="1">
      <c r="A49" s="13"/>
      <c r="B49" s="13"/>
      <c r="C49" s="13"/>
      <c r="D49" s="13"/>
      <c r="E49" s="22" t="s">
        <v>71</v>
      </c>
      <c r="F49" s="42"/>
      <c r="G49" s="17">
        <f t="shared" si="3"/>
        <v>55.801999999999992</v>
      </c>
      <c r="H49" s="17">
        <f t="shared" si="4"/>
        <v>43.813999999999993</v>
      </c>
      <c r="I49" s="17">
        <f t="shared" si="0"/>
        <v>29.318999999999996</v>
      </c>
      <c r="J49" s="18">
        <f t="shared" si="1"/>
        <v>14.960999999999999</v>
      </c>
      <c r="K49" s="19">
        <v>5.0720000000000001</v>
      </c>
      <c r="L49" s="19">
        <v>5.0640000000000001</v>
      </c>
      <c r="M49" s="19">
        <v>4.8250000000000002</v>
      </c>
      <c r="N49" s="19">
        <f t="shared" si="2"/>
        <v>14.357999999999999</v>
      </c>
      <c r="O49" s="20">
        <v>4.7859999999999996</v>
      </c>
      <c r="P49" s="20">
        <v>4.7859999999999996</v>
      </c>
      <c r="Q49" s="20">
        <v>4.7859999999999996</v>
      </c>
      <c r="R49" s="20">
        <v>14.495000000000001</v>
      </c>
      <c r="S49" s="20">
        <v>4.8310000000000004</v>
      </c>
      <c r="T49" s="20">
        <v>4.8319999999999999</v>
      </c>
      <c r="U49" s="20">
        <v>4.8319999999999999</v>
      </c>
      <c r="V49" s="20">
        <f t="shared" si="5"/>
        <v>11.988</v>
      </c>
      <c r="W49" s="20">
        <v>3.996</v>
      </c>
      <c r="X49" s="20">
        <v>3.996</v>
      </c>
      <c r="Y49" s="20">
        <v>3.996</v>
      </c>
      <c r="Z49" s="44"/>
    </row>
    <row r="50" spans="1:26" ht="25.5" customHeight="1">
      <c r="A50" s="13"/>
      <c r="B50" s="13"/>
      <c r="C50" s="13"/>
      <c r="E50" s="13" t="s">
        <v>72</v>
      </c>
      <c r="F50" s="42"/>
      <c r="G50" s="17">
        <f t="shared" si="3"/>
        <v>1805.8629999999998</v>
      </c>
      <c r="H50" s="17">
        <f t="shared" si="4"/>
        <v>1112.5909999999999</v>
      </c>
      <c r="I50" s="17">
        <f t="shared" si="0"/>
        <v>174.54399999999998</v>
      </c>
      <c r="J50" s="18">
        <f t="shared" si="1"/>
        <v>85.787999999999997</v>
      </c>
      <c r="K50" s="19">
        <v>0</v>
      </c>
      <c r="L50" s="19">
        <v>0</v>
      </c>
      <c r="M50" s="19">
        <v>85.787999999999997</v>
      </c>
      <c r="N50" s="19">
        <f t="shared" si="2"/>
        <v>88.756</v>
      </c>
      <c r="O50" s="28">
        <v>53.420999999999999</v>
      </c>
      <c r="P50" s="28"/>
      <c r="Q50" s="28">
        <f>30.732+4.603</f>
        <v>35.335000000000001</v>
      </c>
      <c r="R50" s="28">
        <v>938.04699999999991</v>
      </c>
      <c r="S50" s="28">
        <v>206.82499999999999</v>
      </c>
      <c r="T50" s="28">
        <v>648.49700000000007</v>
      </c>
      <c r="U50" s="28">
        <v>82.724999999999781</v>
      </c>
      <c r="V50" s="20">
        <f t="shared" si="5"/>
        <v>693.27199999999993</v>
      </c>
      <c r="W50" s="28">
        <v>370.12200000000001</v>
      </c>
      <c r="X50" s="28">
        <v>108.22399999999999</v>
      </c>
      <c r="Y50" s="28">
        <v>214.92599999999999</v>
      </c>
      <c r="Z50" s="44"/>
    </row>
    <row r="51" spans="1:26" ht="25.5" customHeight="1">
      <c r="A51" s="13"/>
      <c r="B51" s="13"/>
      <c r="C51" s="13"/>
      <c r="D51" s="13"/>
      <c r="E51" s="22" t="s">
        <v>73</v>
      </c>
      <c r="F51" s="42"/>
      <c r="G51" s="17">
        <f t="shared" si="3"/>
        <v>271.61</v>
      </c>
      <c r="H51" s="17">
        <f t="shared" si="4"/>
        <v>189.83</v>
      </c>
      <c r="I51" s="17">
        <f t="shared" si="0"/>
        <v>156.78</v>
      </c>
      <c r="J51" s="18">
        <f t="shared" si="1"/>
        <v>0</v>
      </c>
      <c r="K51" s="19">
        <v>0</v>
      </c>
      <c r="L51" s="19">
        <v>0</v>
      </c>
      <c r="M51" s="19">
        <v>0</v>
      </c>
      <c r="N51" s="19">
        <f t="shared" si="2"/>
        <v>156.78</v>
      </c>
      <c r="O51" s="19">
        <v>58.052</v>
      </c>
      <c r="P51" s="19">
        <f>22.881+5.085</f>
        <v>27.966000000000001</v>
      </c>
      <c r="Q51" s="19">
        <f>67.796+2.966</f>
        <v>70.762</v>
      </c>
      <c r="R51" s="19">
        <v>33.050000000000011</v>
      </c>
      <c r="S51" s="19">
        <v>18.22</v>
      </c>
      <c r="T51" s="19">
        <v>5.0860000000000003</v>
      </c>
      <c r="U51" s="19">
        <v>9.7440000000000175</v>
      </c>
      <c r="V51" s="20">
        <f t="shared" si="5"/>
        <v>81.78</v>
      </c>
      <c r="W51" s="19">
        <v>16.102</v>
      </c>
      <c r="X51" s="19">
        <v>0</v>
      </c>
      <c r="Y51" s="19">
        <v>65.677999999999997</v>
      </c>
      <c r="Z51" s="44"/>
    </row>
    <row r="52" spans="1:26" ht="25.5" customHeight="1">
      <c r="A52" s="13"/>
      <c r="B52" s="13"/>
      <c r="C52" s="13"/>
      <c r="D52" s="13"/>
      <c r="E52" s="22" t="s">
        <v>74</v>
      </c>
      <c r="F52" s="42"/>
      <c r="G52" s="17">
        <f t="shared" si="3"/>
        <v>0</v>
      </c>
      <c r="H52" s="17">
        <f t="shared" si="4"/>
        <v>0</v>
      </c>
      <c r="I52" s="17">
        <f t="shared" si="0"/>
        <v>0</v>
      </c>
      <c r="J52" s="18">
        <f t="shared" si="1"/>
        <v>0</v>
      </c>
      <c r="K52" s="19">
        <v>0</v>
      </c>
      <c r="L52" s="19">
        <v>0</v>
      </c>
      <c r="M52" s="19">
        <v>0</v>
      </c>
      <c r="N52" s="19">
        <f t="shared" si="2"/>
        <v>0</v>
      </c>
      <c r="O52" s="19">
        <v>0</v>
      </c>
      <c r="P52" s="19"/>
      <c r="Q52" s="19"/>
      <c r="R52" s="19">
        <v>0</v>
      </c>
      <c r="S52" s="19">
        <v>0</v>
      </c>
      <c r="T52" s="19">
        <v>0</v>
      </c>
      <c r="U52" s="19">
        <v>0</v>
      </c>
      <c r="V52" s="20">
        <f t="shared" si="5"/>
        <v>0</v>
      </c>
      <c r="W52" s="19">
        <v>0</v>
      </c>
      <c r="X52" s="19">
        <v>0</v>
      </c>
      <c r="Y52" s="19">
        <v>0</v>
      </c>
      <c r="Z52" s="44"/>
    </row>
    <row r="53" spans="1:26" ht="25.5">
      <c r="A53" s="13"/>
      <c r="B53" s="13"/>
      <c r="C53" s="13"/>
      <c r="D53" s="13"/>
      <c r="E53" s="22" t="s">
        <v>75</v>
      </c>
      <c r="F53" s="42"/>
      <c r="G53" s="17">
        <f t="shared" si="3"/>
        <v>0</v>
      </c>
      <c r="H53" s="17">
        <f t="shared" si="4"/>
        <v>0</v>
      </c>
      <c r="I53" s="17">
        <f t="shared" si="0"/>
        <v>0</v>
      </c>
      <c r="J53" s="18">
        <f t="shared" si="1"/>
        <v>0</v>
      </c>
      <c r="K53" s="19">
        <v>0</v>
      </c>
      <c r="L53" s="19">
        <v>0</v>
      </c>
      <c r="M53" s="19">
        <v>0</v>
      </c>
      <c r="N53" s="19">
        <f t="shared" si="2"/>
        <v>0</v>
      </c>
      <c r="O53" s="19">
        <v>0</v>
      </c>
      <c r="P53" s="19"/>
      <c r="Q53" s="19"/>
      <c r="R53" s="19">
        <v>0</v>
      </c>
      <c r="S53" s="19">
        <v>0</v>
      </c>
      <c r="T53" s="19">
        <v>0</v>
      </c>
      <c r="U53" s="19">
        <v>0</v>
      </c>
      <c r="V53" s="20">
        <f t="shared" si="5"/>
        <v>0</v>
      </c>
      <c r="W53" s="19">
        <v>0</v>
      </c>
      <c r="X53" s="19">
        <v>0</v>
      </c>
      <c r="Y53" s="19">
        <v>0</v>
      </c>
      <c r="Z53" s="44"/>
    </row>
    <row r="54" spans="1:26" ht="38.25">
      <c r="A54" s="13"/>
      <c r="B54" s="13"/>
      <c r="C54" s="13"/>
      <c r="D54" s="13"/>
      <c r="E54" s="22" t="s">
        <v>76</v>
      </c>
      <c r="F54" s="42"/>
      <c r="G54" s="17">
        <f t="shared" si="3"/>
        <v>64.687814241199902</v>
      </c>
      <c r="H54" s="17">
        <f t="shared" si="4"/>
        <v>44.963999999999999</v>
      </c>
      <c r="I54" s="17">
        <f t="shared" si="0"/>
        <v>15.846</v>
      </c>
      <c r="J54" s="18">
        <f t="shared" si="1"/>
        <v>6.8579999999999997</v>
      </c>
      <c r="K54" s="19">
        <v>2.5419999999999998</v>
      </c>
      <c r="L54" s="19">
        <v>1.946</v>
      </c>
      <c r="M54" s="19">
        <v>2.37</v>
      </c>
      <c r="N54" s="19">
        <f t="shared" si="2"/>
        <v>8.9879999999999995</v>
      </c>
      <c r="O54" s="19">
        <v>1.7529999999999999</v>
      </c>
      <c r="P54" s="19"/>
      <c r="Q54" s="19">
        <v>7.2350000000000003</v>
      </c>
      <c r="R54" s="19">
        <v>29.117999999999995</v>
      </c>
      <c r="S54" s="19">
        <v>2.6739999999999999</v>
      </c>
      <c r="T54" s="19">
        <v>0.42399999999999999</v>
      </c>
      <c r="U54" s="19">
        <v>26.019999999999996</v>
      </c>
      <c r="V54" s="20">
        <f t="shared" si="5"/>
        <v>19.723814241199904</v>
      </c>
      <c r="W54" s="19">
        <v>0.42399999999999999</v>
      </c>
      <c r="X54" s="19">
        <v>8.0690000000000008</v>
      </c>
      <c r="Y54" s="19">
        <v>11.230814241199901</v>
      </c>
      <c r="Z54" s="44"/>
    </row>
    <row r="55" spans="1:26" ht="28.5" customHeight="1">
      <c r="A55" s="13"/>
      <c r="B55" s="13"/>
      <c r="C55" s="13"/>
      <c r="D55" s="13"/>
      <c r="E55" s="22" t="s">
        <v>77</v>
      </c>
      <c r="F55" s="42"/>
      <c r="G55" s="17">
        <f t="shared" si="3"/>
        <v>208.69599999999997</v>
      </c>
      <c r="H55" s="17">
        <f t="shared" si="4"/>
        <v>137.05099999999999</v>
      </c>
      <c r="I55" s="17">
        <f t="shared" si="0"/>
        <v>50.269999999999996</v>
      </c>
      <c r="J55" s="18"/>
      <c r="K55" s="19"/>
      <c r="L55" s="19"/>
      <c r="M55" s="19"/>
      <c r="N55" s="19">
        <f t="shared" si="2"/>
        <v>50.269999999999996</v>
      </c>
      <c r="O55" s="19">
        <v>0</v>
      </c>
      <c r="P55" s="19">
        <v>28.896999999999998</v>
      </c>
      <c r="Q55" s="19">
        <v>21.373000000000001</v>
      </c>
      <c r="R55" s="19">
        <v>86.780999999999977</v>
      </c>
      <c r="S55" s="19">
        <v>33.514000000000003</v>
      </c>
      <c r="T55" s="19">
        <v>19.064</v>
      </c>
      <c r="U55" s="19">
        <v>34.202999999999975</v>
      </c>
      <c r="V55" s="20">
        <f t="shared" si="5"/>
        <v>71.644999999999996</v>
      </c>
      <c r="W55" s="19">
        <v>19.065000000000001</v>
      </c>
      <c r="X55" s="19">
        <v>12.14</v>
      </c>
      <c r="Y55" s="19">
        <v>40.44</v>
      </c>
      <c r="Z55" s="44"/>
    </row>
    <row r="56" spans="1:26" ht="25.5">
      <c r="A56" s="13"/>
      <c r="B56" s="13"/>
      <c r="C56" s="13"/>
      <c r="D56" s="13"/>
      <c r="E56" s="22" t="s">
        <v>78</v>
      </c>
      <c r="F56" s="42"/>
      <c r="G56" s="17">
        <f t="shared" si="3"/>
        <v>158.21446991322435</v>
      </c>
      <c r="H56" s="17">
        <f t="shared" si="4"/>
        <v>103.64149956435932</v>
      </c>
      <c r="I56" s="17">
        <f t="shared" si="0"/>
        <v>50.95</v>
      </c>
      <c r="J56" s="18">
        <f t="shared" ref="J56:J68" si="6">SUM(K56:M56)</f>
        <v>50.95</v>
      </c>
      <c r="K56" s="19">
        <v>0</v>
      </c>
      <c r="L56" s="19">
        <v>7.3230000000000004</v>
      </c>
      <c r="M56" s="19">
        <v>43.627000000000002</v>
      </c>
      <c r="N56" s="19">
        <f t="shared" si="2"/>
        <v>0</v>
      </c>
      <c r="O56" s="19"/>
      <c r="P56" s="19"/>
      <c r="Q56" s="19"/>
      <c r="R56" s="19">
        <v>52.691499564359319</v>
      </c>
      <c r="S56" s="19">
        <v>7.6360000000000001</v>
      </c>
      <c r="T56" s="19">
        <v>43.247999999999998</v>
      </c>
      <c r="U56" s="19">
        <v>1.8074995643593201</v>
      </c>
      <c r="V56" s="20">
        <f t="shared" si="5"/>
        <v>54.57297034886502</v>
      </c>
      <c r="W56" s="19">
        <v>1.4093518168316375</v>
      </c>
      <c r="X56" s="19">
        <v>0.88224853203338882</v>
      </c>
      <c r="Y56" s="19">
        <v>52.281369999999995</v>
      </c>
      <c r="Z56" s="44"/>
    </row>
    <row r="57" spans="1:26" ht="25.5">
      <c r="A57" s="13"/>
      <c r="B57" s="13"/>
      <c r="C57" s="13"/>
      <c r="D57" s="13"/>
      <c r="E57" s="22" t="s">
        <v>79</v>
      </c>
      <c r="F57" s="42"/>
      <c r="G57" s="17">
        <f t="shared" si="3"/>
        <v>998.49324479140307</v>
      </c>
      <c r="H57" s="17">
        <f t="shared" si="4"/>
        <v>742.75941004315996</v>
      </c>
      <c r="I57" s="17">
        <f t="shared" si="0"/>
        <v>439.93956329025156</v>
      </c>
      <c r="J57" s="18">
        <f t="shared" si="6"/>
        <v>145.61500000000001</v>
      </c>
      <c r="K57" s="19">
        <v>41.183</v>
      </c>
      <c r="L57" s="19">
        <v>63.137</v>
      </c>
      <c r="M57" s="19">
        <v>41.295000000000002</v>
      </c>
      <c r="N57" s="19">
        <f t="shared" si="2"/>
        <v>294.32456329025155</v>
      </c>
      <c r="O57" s="20">
        <v>58.232999788131323</v>
      </c>
      <c r="P57" s="20">
        <f>192.057507900583-0.752</f>
        <v>191.305507900583</v>
      </c>
      <c r="Q57" s="20">
        <v>44.786055601537228</v>
      </c>
      <c r="R57" s="20">
        <v>302.8198467529084</v>
      </c>
      <c r="S57" s="20">
        <v>77.850999999999999</v>
      </c>
      <c r="T57" s="20">
        <v>145.81650000000002</v>
      </c>
      <c r="U57" s="20">
        <v>79.152346752908386</v>
      </c>
      <c r="V57" s="20">
        <f t="shared" si="5"/>
        <v>255.73383474824314</v>
      </c>
      <c r="W57" s="29">
        <v>76.223055040957874</v>
      </c>
      <c r="X57" s="20">
        <v>83.252969526934123</v>
      </c>
      <c r="Y57" s="20">
        <v>96.257810180351129</v>
      </c>
      <c r="Z57" s="44"/>
    </row>
    <row r="58" spans="1:26" ht="25.5">
      <c r="A58" s="13"/>
      <c r="B58" s="13"/>
      <c r="C58" s="13"/>
      <c r="D58" s="13"/>
      <c r="E58" s="22" t="s">
        <v>80</v>
      </c>
      <c r="F58" s="42"/>
      <c r="G58" s="17">
        <f t="shared" si="3"/>
        <v>1134.6615789446548</v>
      </c>
      <c r="H58" s="17">
        <f t="shared" si="4"/>
        <v>916.59303880136326</v>
      </c>
      <c r="I58" s="17">
        <f t="shared" si="0"/>
        <v>545.52005135104446</v>
      </c>
      <c r="J58" s="18">
        <f t="shared" si="6"/>
        <v>227.54000000000002</v>
      </c>
      <c r="K58" s="19">
        <v>79.814000000000007</v>
      </c>
      <c r="L58" s="19">
        <v>98.346000000000004</v>
      </c>
      <c r="M58" s="19">
        <v>49.38</v>
      </c>
      <c r="N58" s="19">
        <f t="shared" si="2"/>
        <v>317.98005135104438</v>
      </c>
      <c r="O58" s="20">
        <v>117.6789849639906</v>
      </c>
      <c r="P58" s="20">
        <v>100.92168538705374</v>
      </c>
      <c r="Q58" s="20">
        <f>95.592381+3.787</f>
        <v>99.379381000000009</v>
      </c>
      <c r="R58" s="20">
        <v>371.07298745031881</v>
      </c>
      <c r="S58" s="20">
        <v>65.899000000000001</v>
      </c>
      <c r="T58" s="20">
        <v>36.593000000000004</v>
      </c>
      <c r="U58" s="20">
        <v>268.58098745031879</v>
      </c>
      <c r="V58" s="20">
        <f t="shared" si="5"/>
        <v>218.06854014329159</v>
      </c>
      <c r="W58" s="29">
        <v>59.089241230552489</v>
      </c>
      <c r="X58" s="20">
        <v>60.859951601499901</v>
      </c>
      <c r="Y58" s="20">
        <v>98.119347311239196</v>
      </c>
      <c r="Z58" s="44"/>
    </row>
    <row r="59" spans="1:26" ht="25.5" customHeight="1">
      <c r="A59" s="13"/>
      <c r="B59" s="13"/>
      <c r="C59" s="13"/>
      <c r="D59" s="30"/>
      <c r="E59" s="22" t="s">
        <v>81</v>
      </c>
      <c r="F59" s="42"/>
      <c r="G59" s="17">
        <f t="shared" si="3"/>
        <v>1265.6384621557313</v>
      </c>
      <c r="H59" s="17">
        <f t="shared" si="4"/>
        <v>957.89729390302546</v>
      </c>
      <c r="I59" s="17">
        <f t="shared" si="0"/>
        <v>639.32047104032335</v>
      </c>
      <c r="J59" s="18">
        <f t="shared" si="6"/>
        <v>335.27000000000004</v>
      </c>
      <c r="K59" s="19">
        <v>115.879</v>
      </c>
      <c r="L59" s="19">
        <v>113.608</v>
      </c>
      <c r="M59" s="19">
        <v>105.783</v>
      </c>
      <c r="N59" s="19">
        <f t="shared" si="2"/>
        <v>304.05047104032326</v>
      </c>
      <c r="O59" s="20">
        <v>102.25446645689439</v>
      </c>
      <c r="P59" s="20">
        <v>99.24700458342889</v>
      </c>
      <c r="Q59" s="20">
        <f>102.534+0.015</f>
        <v>102.54900000000001</v>
      </c>
      <c r="R59" s="20">
        <v>318.5768228627021</v>
      </c>
      <c r="S59" s="20">
        <v>97.558999999999997</v>
      </c>
      <c r="T59" s="20">
        <v>101.503</v>
      </c>
      <c r="U59" s="20">
        <v>119.51482286270208</v>
      </c>
      <c r="V59" s="20">
        <f t="shared" si="5"/>
        <v>307.74116825270585</v>
      </c>
      <c r="W59" s="29">
        <v>95.341128431219886</v>
      </c>
      <c r="X59" s="20">
        <v>108.62248354744752</v>
      </c>
      <c r="Y59" s="20">
        <v>103.77755627403843</v>
      </c>
      <c r="Z59" s="44"/>
    </row>
    <row r="60" spans="1:26" ht="30">
      <c r="A60" s="13"/>
      <c r="B60" s="13"/>
      <c r="C60" s="13"/>
      <c r="D60" s="13"/>
      <c r="E60" s="31" t="s">
        <v>82</v>
      </c>
      <c r="F60" s="42"/>
      <c r="G60" s="17">
        <f t="shared" si="3"/>
        <v>159.66345942013248</v>
      </c>
      <c r="H60" s="17">
        <f t="shared" si="4"/>
        <v>105.50961271329999</v>
      </c>
      <c r="I60" s="17">
        <f t="shared" si="0"/>
        <v>53.969962713299992</v>
      </c>
      <c r="J60" s="18">
        <f t="shared" si="6"/>
        <v>21.27</v>
      </c>
      <c r="K60" s="13">
        <v>3.5350000000000001</v>
      </c>
      <c r="L60" s="13">
        <v>6.11</v>
      </c>
      <c r="M60" s="13">
        <v>11.625</v>
      </c>
      <c r="N60" s="19">
        <f t="shared" si="2"/>
        <v>32.699962713299996</v>
      </c>
      <c r="O60" s="20">
        <v>0</v>
      </c>
      <c r="P60" s="20">
        <v>0</v>
      </c>
      <c r="Q60" s="20">
        <f>34.8179627133-2.118</f>
        <v>32.699962713299996</v>
      </c>
      <c r="R60" s="20">
        <v>51.539649999999995</v>
      </c>
      <c r="S60" s="20">
        <v>9.0239999999999991</v>
      </c>
      <c r="T60" s="20">
        <v>26.49</v>
      </c>
      <c r="U60" s="20">
        <v>16.025650000000002</v>
      </c>
      <c r="V60" s="20">
        <f t="shared" si="5"/>
        <v>54.153846706832482</v>
      </c>
      <c r="W60" s="29">
        <v>32.785890000000002</v>
      </c>
      <c r="X60" s="20">
        <v>12.91</v>
      </c>
      <c r="Y60" s="20">
        <v>8.4579567068324799</v>
      </c>
      <c r="Z60" s="44"/>
    </row>
    <row r="61" spans="1:26" ht="15">
      <c r="A61" s="13"/>
      <c r="B61" s="13"/>
      <c r="C61" s="13"/>
      <c r="D61" s="13"/>
      <c r="E61" s="31" t="s">
        <v>83</v>
      </c>
      <c r="F61" s="42"/>
      <c r="G61" s="17">
        <f t="shared" si="3"/>
        <v>749.29914141928202</v>
      </c>
      <c r="H61" s="17">
        <f t="shared" si="4"/>
        <v>437.49459470804197</v>
      </c>
      <c r="I61" s="17">
        <f t="shared" si="0"/>
        <v>294.82031999999998</v>
      </c>
      <c r="J61" s="18">
        <f t="shared" si="6"/>
        <v>53.980999999999995</v>
      </c>
      <c r="K61" s="13">
        <v>5.04</v>
      </c>
      <c r="L61" s="13">
        <v>28.201000000000001</v>
      </c>
      <c r="M61" s="13">
        <v>20.74</v>
      </c>
      <c r="N61" s="19">
        <f t="shared" si="2"/>
        <v>240.83931999999999</v>
      </c>
      <c r="O61" s="20">
        <f>179.6095-53.485</f>
        <v>126.1245</v>
      </c>
      <c r="P61" s="20">
        <f>140.41019-53.485</f>
        <v>86.925190000000001</v>
      </c>
      <c r="Q61" s="20">
        <f>81.26463-53.475</f>
        <v>27.789629999999995</v>
      </c>
      <c r="R61" s="20">
        <v>142.67427470804196</v>
      </c>
      <c r="S61" s="20">
        <v>6.4749999999999996</v>
      </c>
      <c r="T61" s="20">
        <v>103.21199999999999</v>
      </c>
      <c r="U61" s="20">
        <v>32.987274708041973</v>
      </c>
      <c r="V61" s="20">
        <f t="shared" si="5"/>
        <v>311.80454671124005</v>
      </c>
      <c r="W61" s="29">
        <v>95.290704579256939</v>
      </c>
      <c r="X61" s="20">
        <v>95.854631005921959</v>
      </c>
      <c r="Y61" s="20">
        <v>120.65921112606118</v>
      </c>
      <c r="Z61" s="44"/>
    </row>
    <row r="62" spans="1:26" ht="30">
      <c r="A62" s="13"/>
      <c r="B62" s="13"/>
      <c r="C62" s="13"/>
      <c r="D62" s="13"/>
      <c r="E62" s="31" t="s">
        <v>84</v>
      </c>
      <c r="F62" s="42"/>
      <c r="G62" s="17">
        <f t="shared" si="3"/>
        <v>278.48416917572752</v>
      </c>
      <c r="H62" s="17">
        <f t="shared" si="4"/>
        <v>198.98738377234139</v>
      </c>
      <c r="I62" s="17">
        <f t="shared" si="0"/>
        <v>131.76990388579557</v>
      </c>
      <c r="J62" s="18">
        <f t="shared" si="6"/>
        <v>60.150999999999996</v>
      </c>
      <c r="K62" s="13">
        <v>20.459</v>
      </c>
      <c r="L62" s="13">
        <v>20.321999999999999</v>
      </c>
      <c r="M62" s="13">
        <v>19.37</v>
      </c>
      <c r="N62" s="19">
        <f t="shared" si="2"/>
        <v>71.618903885795575</v>
      </c>
      <c r="O62" s="20">
        <v>20.965522102792793</v>
      </c>
      <c r="P62" s="20">
        <v>23.180295883002778</v>
      </c>
      <c r="Q62" s="20">
        <f>29.4900859-2.017</f>
        <v>27.473085900000001</v>
      </c>
      <c r="R62" s="20">
        <v>67.217479886545803</v>
      </c>
      <c r="S62" s="20">
        <v>27.877000000000002</v>
      </c>
      <c r="T62" s="20">
        <v>28.288999999999998</v>
      </c>
      <c r="U62" s="20">
        <v>11.051479886545806</v>
      </c>
      <c r="V62" s="20">
        <f t="shared" si="5"/>
        <v>79.496785403386156</v>
      </c>
      <c r="W62" s="29">
        <v>25.088373477412425</v>
      </c>
      <c r="X62" s="20">
        <v>25.909046728536431</v>
      </c>
      <c r="Y62" s="20">
        <v>28.499365197437296</v>
      </c>
      <c r="Z62" s="44"/>
    </row>
    <row r="63" spans="1:26" ht="15">
      <c r="A63" s="13"/>
      <c r="B63" s="13"/>
      <c r="C63" s="13"/>
      <c r="D63" s="13"/>
      <c r="E63" s="31" t="s">
        <v>85</v>
      </c>
      <c r="F63" s="42"/>
      <c r="G63" s="17">
        <f t="shared" si="3"/>
        <v>672.65908261181448</v>
      </c>
      <c r="H63" s="17">
        <f t="shared" si="4"/>
        <v>434.2859778005776</v>
      </c>
      <c r="I63" s="17">
        <f t="shared" si="0"/>
        <v>380.61018486974626</v>
      </c>
      <c r="J63" s="18">
        <f t="shared" si="6"/>
        <v>49.486000000000004</v>
      </c>
      <c r="K63" s="13">
        <v>5.3659999999999997</v>
      </c>
      <c r="L63" s="13">
        <v>18.282</v>
      </c>
      <c r="M63" s="13">
        <v>25.838000000000001</v>
      </c>
      <c r="N63" s="19">
        <f t="shared" si="2"/>
        <v>331.12418486974627</v>
      </c>
      <c r="O63" s="20">
        <v>112.12808260345125</v>
      </c>
      <c r="P63" s="20">
        <v>111.643950233995</v>
      </c>
      <c r="Q63" s="20">
        <f>96.8631520323+10.489</f>
        <v>107.3521520323</v>
      </c>
      <c r="R63" s="20">
        <v>53.675792930831335</v>
      </c>
      <c r="S63" s="20">
        <v>8.452</v>
      </c>
      <c r="T63" s="20">
        <v>38.009081725436729</v>
      </c>
      <c r="U63" s="20">
        <v>7.2147112053946048</v>
      </c>
      <c r="V63" s="20">
        <f t="shared" si="5"/>
        <v>238.37310481123694</v>
      </c>
      <c r="W63" s="29">
        <v>50.081050800489699</v>
      </c>
      <c r="X63" s="20">
        <v>84.342460333336135</v>
      </c>
      <c r="Y63" s="20">
        <v>103.94959367741113</v>
      </c>
      <c r="Z63" s="44"/>
    </row>
    <row r="64" spans="1:26" ht="30">
      <c r="A64" s="13"/>
      <c r="B64" s="13"/>
      <c r="C64" s="13"/>
      <c r="D64" s="13"/>
      <c r="E64" s="31" t="s">
        <v>86</v>
      </c>
      <c r="F64" s="42"/>
      <c r="G64" s="17">
        <f t="shared" si="3"/>
        <v>651.39785688216944</v>
      </c>
      <c r="H64" s="17">
        <f t="shared" si="4"/>
        <v>381.24506672121277</v>
      </c>
      <c r="I64" s="17">
        <f t="shared" si="0"/>
        <v>172.69950993360479</v>
      </c>
      <c r="J64" s="18">
        <f t="shared" si="6"/>
        <v>141.803</v>
      </c>
      <c r="K64" s="13">
        <v>89.587999999999994</v>
      </c>
      <c r="L64" s="13">
        <v>11.076000000000001</v>
      </c>
      <c r="M64" s="13">
        <v>41.139000000000003</v>
      </c>
      <c r="N64" s="19">
        <f t="shared" si="2"/>
        <v>30.896509933604786</v>
      </c>
      <c r="O64" s="20">
        <v>11.229424529370529</v>
      </c>
      <c r="P64" s="20">
        <v>15.463730113903596</v>
      </c>
      <c r="Q64" s="20">
        <f>5.79335529033066-1.59</f>
        <v>4.2033552903306601</v>
      </c>
      <c r="R64" s="20">
        <v>208.54555678760795</v>
      </c>
      <c r="S64" s="20">
        <v>121.366</v>
      </c>
      <c r="T64" s="20">
        <v>28.953783622941387</v>
      </c>
      <c r="U64" s="20">
        <v>58.225773164666563</v>
      </c>
      <c r="V64" s="20">
        <f t="shared" si="5"/>
        <v>270.15279016095667</v>
      </c>
      <c r="W64" s="29">
        <v>98.563126912145307</v>
      </c>
      <c r="X64" s="20">
        <v>59.515044165772387</v>
      </c>
      <c r="Y64" s="20">
        <v>112.07461908303901</v>
      </c>
      <c r="Z64" s="44"/>
    </row>
    <row r="65" spans="1:26" ht="25.5">
      <c r="A65" s="13"/>
      <c r="B65" s="13"/>
      <c r="C65" s="13"/>
      <c r="D65" s="13"/>
      <c r="E65" s="22" t="s">
        <v>87</v>
      </c>
      <c r="F65" s="42"/>
      <c r="G65" s="17">
        <f t="shared" si="3"/>
        <v>192.77650527502485</v>
      </c>
      <c r="H65" s="17">
        <f t="shared" si="4"/>
        <v>150.82905256407494</v>
      </c>
      <c r="I65" s="17">
        <f t="shared" si="0"/>
        <v>76.940372774414925</v>
      </c>
      <c r="J65" s="18">
        <f t="shared" si="6"/>
        <v>27.045999999999999</v>
      </c>
      <c r="K65" s="13">
        <v>5.4630000000000001</v>
      </c>
      <c r="L65" s="13">
        <v>7.1849999999999996</v>
      </c>
      <c r="M65" s="13">
        <v>14.398</v>
      </c>
      <c r="N65" s="19">
        <f t="shared" si="2"/>
        <v>49.894372774414933</v>
      </c>
      <c r="O65" s="20">
        <v>13.319755998476293</v>
      </c>
      <c r="P65" s="20">
        <v>21.428699118649437</v>
      </c>
      <c r="Q65" s="20">
        <f>14.3189176572892+0.827</f>
        <v>15.1459176572892</v>
      </c>
      <c r="R65" s="20">
        <v>73.888679789660017</v>
      </c>
      <c r="S65" s="20">
        <v>6.8340000000000005</v>
      </c>
      <c r="T65" s="20">
        <v>47.636000000000003</v>
      </c>
      <c r="U65" s="20">
        <v>19.418679789660015</v>
      </c>
      <c r="V65" s="20">
        <f t="shared" si="5"/>
        <v>41.947452710949911</v>
      </c>
      <c r="W65" s="29">
        <v>7.5199850904285181</v>
      </c>
      <c r="X65" s="20">
        <v>13.666454712896442</v>
      </c>
      <c r="Y65" s="20">
        <v>20.761012907624952</v>
      </c>
      <c r="Z65" s="13"/>
    </row>
    <row r="66" spans="1:26">
      <c r="A66" s="13"/>
      <c r="B66" s="13"/>
      <c r="C66" s="13"/>
      <c r="D66" s="13"/>
      <c r="E66" s="22" t="s">
        <v>88</v>
      </c>
      <c r="F66" s="42"/>
      <c r="G66" s="17">
        <f t="shared" si="3"/>
        <v>375.69662999999997</v>
      </c>
      <c r="H66" s="17">
        <f t="shared" si="4"/>
        <v>276.04354999999998</v>
      </c>
      <c r="I66" s="17">
        <f t="shared" si="0"/>
        <v>61.478000000000002</v>
      </c>
      <c r="J66" s="18">
        <f t="shared" si="6"/>
        <v>61.478000000000002</v>
      </c>
      <c r="K66" s="13">
        <v>0</v>
      </c>
      <c r="L66" s="13">
        <v>0</v>
      </c>
      <c r="M66" s="13">
        <v>61.478000000000002</v>
      </c>
      <c r="N66" s="19">
        <f t="shared" si="2"/>
        <v>0</v>
      </c>
      <c r="O66" s="26">
        <v>0</v>
      </c>
      <c r="P66" s="26">
        <v>0</v>
      </c>
      <c r="Q66" s="26">
        <v>0</v>
      </c>
      <c r="R66" s="32">
        <v>214.56554999999997</v>
      </c>
      <c r="S66" s="26">
        <v>0</v>
      </c>
      <c r="T66" s="26">
        <v>0</v>
      </c>
      <c r="U66" s="26">
        <v>214.56554999999997</v>
      </c>
      <c r="V66" s="20">
        <f t="shared" si="5"/>
        <v>99.653079999999989</v>
      </c>
      <c r="W66" s="33">
        <v>0</v>
      </c>
      <c r="X66" s="26">
        <v>0</v>
      </c>
      <c r="Y66" s="26">
        <v>99.653079999999989</v>
      </c>
      <c r="Z66" s="13"/>
    </row>
    <row r="67" spans="1:26">
      <c r="A67" s="13"/>
      <c r="B67" s="13"/>
      <c r="C67" s="13"/>
      <c r="D67" s="13"/>
      <c r="E67" s="22" t="s">
        <v>89</v>
      </c>
      <c r="F67" s="42"/>
      <c r="G67" s="17">
        <f t="shared" si="3"/>
        <v>255.01113267231952</v>
      </c>
      <c r="H67" s="17">
        <f t="shared" si="4"/>
        <v>118.20302013706728</v>
      </c>
      <c r="I67" s="17">
        <f t="shared" si="0"/>
        <v>49.870020137067279</v>
      </c>
      <c r="J67" s="18">
        <f t="shared" si="6"/>
        <v>41.983000000000004</v>
      </c>
      <c r="K67" s="13">
        <v>3.5659999999999998</v>
      </c>
      <c r="L67" s="13">
        <v>8.2629999999999999</v>
      </c>
      <c r="M67" s="13">
        <v>30.154</v>
      </c>
      <c r="N67" s="19">
        <f t="shared" si="2"/>
        <v>7.8870201370672728</v>
      </c>
      <c r="O67" s="20">
        <v>0.91481408860650737</v>
      </c>
      <c r="P67" s="20">
        <v>6.266120894854045</v>
      </c>
      <c r="Q67" s="20">
        <v>0.70608515360672008</v>
      </c>
      <c r="R67" s="20">
        <v>68.332999999999998</v>
      </c>
      <c r="S67" s="20">
        <v>43.145000000000003</v>
      </c>
      <c r="T67" s="20">
        <v>2.9119999999999999</v>
      </c>
      <c r="U67" s="20">
        <v>22.276</v>
      </c>
      <c r="V67" s="20">
        <f t="shared" si="5"/>
        <v>136.80811253525223</v>
      </c>
      <c r="W67" s="29">
        <v>23.802481111197231</v>
      </c>
      <c r="X67" s="20">
        <v>13.302631424054995</v>
      </c>
      <c r="Y67" s="20">
        <v>99.703000000000003</v>
      </c>
      <c r="Z67" s="13"/>
    </row>
    <row r="68" spans="1:26" ht="30" customHeight="1">
      <c r="A68" s="13"/>
      <c r="B68" s="13"/>
      <c r="C68" s="13"/>
      <c r="D68" s="13"/>
      <c r="E68" s="22" t="s">
        <v>90</v>
      </c>
      <c r="F68" s="13"/>
      <c r="G68" s="19">
        <f t="shared" si="3"/>
        <v>11094.877346237827</v>
      </c>
      <c r="H68" s="19">
        <f t="shared" si="4"/>
        <v>5330.1558100000002</v>
      </c>
      <c r="I68" s="19">
        <f t="shared" si="0"/>
        <v>1330.7070600000002</v>
      </c>
      <c r="J68" s="18">
        <f t="shared" si="6"/>
        <v>280.28300000000002</v>
      </c>
      <c r="K68" s="13">
        <v>48.317</v>
      </c>
      <c r="L68" s="13">
        <v>117.687</v>
      </c>
      <c r="M68" s="13">
        <v>114.279</v>
      </c>
      <c r="N68" s="19">
        <f t="shared" si="2"/>
        <v>1050.4240600000001</v>
      </c>
      <c r="O68" s="20">
        <v>179.98553999999999</v>
      </c>
      <c r="P68" s="20">
        <v>853.54175999999995</v>
      </c>
      <c r="Q68" s="20">
        <v>16.89676</v>
      </c>
      <c r="R68" s="20">
        <v>3999.4487500000005</v>
      </c>
      <c r="S68" s="20">
        <v>156.25299999999999</v>
      </c>
      <c r="T68" s="20">
        <v>1904.68443</v>
      </c>
      <c r="U68" s="20">
        <v>1938.5113200000008</v>
      </c>
      <c r="V68" s="20">
        <f t="shared" si="5"/>
        <v>5764.7215362378256</v>
      </c>
      <c r="W68" s="29">
        <v>329.91561000000002</v>
      </c>
      <c r="X68" s="20">
        <v>326.69941623782614</v>
      </c>
      <c r="Y68" s="20">
        <v>5108.1065099999996</v>
      </c>
      <c r="Z68" s="13"/>
    </row>
    <row r="69" spans="1:26">
      <c r="E69" s="34" t="s">
        <v>91</v>
      </c>
      <c r="F69" s="13"/>
      <c r="G69" s="35">
        <f>SUM(G11:G68)</f>
        <v>74643.812715622189</v>
      </c>
      <c r="H69" s="35">
        <f>SUM(H11:H68)</f>
        <v>45256.500732096072</v>
      </c>
      <c r="I69" s="35">
        <f t="shared" ref="I69:Y69" si="7">SUM(I11:I68)</f>
        <v>24578.587016688587</v>
      </c>
      <c r="J69" s="35">
        <f t="shared" si="7"/>
        <v>10140.987000000001</v>
      </c>
      <c r="K69" s="35">
        <f t="shared" si="7"/>
        <v>3189.0029999999992</v>
      </c>
      <c r="L69" s="35">
        <f t="shared" si="7"/>
        <v>3507.0680000000002</v>
      </c>
      <c r="M69" s="35">
        <f t="shared" si="7"/>
        <v>3444.9160000000002</v>
      </c>
      <c r="N69" s="35">
        <f t="shared" si="7"/>
        <v>14437.600016688579</v>
      </c>
      <c r="O69" s="35">
        <f t="shared" si="7"/>
        <v>4079.1267487150599</v>
      </c>
      <c r="P69" s="35">
        <f t="shared" si="7"/>
        <v>5510.0151519932315</v>
      </c>
      <c r="Q69" s="35">
        <f t="shared" si="7"/>
        <v>4848.4581159802865</v>
      </c>
      <c r="R69" s="35">
        <f t="shared" si="7"/>
        <v>20677.913715407492</v>
      </c>
      <c r="S69" s="35">
        <f t="shared" si="7"/>
        <v>6185.3770000000022</v>
      </c>
      <c r="T69" s="35">
        <f t="shared" si="7"/>
        <v>6718.516382232574</v>
      </c>
      <c r="U69" s="35">
        <f t="shared" si="7"/>
        <v>7774.0203331749144</v>
      </c>
      <c r="V69" s="35">
        <f t="shared" si="7"/>
        <v>29387.311983526128</v>
      </c>
      <c r="W69" s="35">
        <f t="shared" si="7"/>
        <v>11376.220229485476</v>
      </c>
      <c r="X69" s="35">
        <f t="shared" si="7"/>
        <v>6281.9895972313361</v>
      </c>
      <c r="Y69" s="35">
        <f t="shared" si="7"/>
        <v>11729.102156809324</v>
      </c>
      <c r="Z69" s="13"/>
    </row>
    <row r="70" spans="1:26">
      <c r="A70" s="36" t="s">
        <v>92</v>
      </c>
      <c r="B70" s="37" t="s">
        <v>93</v>
      </c>
      <c r="C70" s="38"/>
    </row>
    <row r="71" spans="1:26">
      <c r="A71" s="36"/>
      <c r="B71" s="39" t="s">
        <v>94</v>
      </c>
      <c r="C71" s="38"/>
      <c r="H71" s="40"/>
    </row>
    <row r="72" spans="1:26">
      <c r="O72" s="40"/>
    </row>
  </sheetData>
  <mergeCells count="2">
    <mergeCell ref="F11:F67"/>
    <mergeCell ref="Z11:Z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peo1</dc:creator>
  <cp:lastModifiedBy>peo1</cp:lastModifiedBy>
  <cp:lastPrinted>2014-04-09T05:28:00Z</cp:lastPrinted>
  <dcterms:created xsi:type="dcterms:W3CDTF">2014-04-08T11:48:17Z</dcterms:created>
  <dcterms:modified xsi:type="dcterms:W3CDTF">2014-04-09T05:30:55Z</dcterms:modified>
</cp:coreProperties>
</file>